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135" windowHeight="10485"/>
  </bookViews>
  <sheets>
    <sheet name="программы (2)" sheetId="1" r:id="rId1"/>
  </sheets>
  <definedNames>
    <definedName name="_xlnm._FilterDatabase" localSheetId="0" hidden="1">'программы (2)'!$A$14:$H$466</definedName>
    <definedName name="_xlnm.Print_Titles" localSheetId="0">'программы (2)'!$14:$14</definedName>
    <definedName name="_xlnm.Print_Area" localSheetId="0">'программы (2)'!$A$1:$H$469</definedName>
  </definedNames>
  <calcPr calcId="124519"/>
</workbook>
</file>

<file path=xl/calcChain.xml><?xml version="1.0" encoding="utf-8"?>
<calcChain xmlns="http://schemas.openxmlformats.org/spreadsheetml/2006/main">
  <c r="H463" i="1"/>
  <c r="G463"/>
  <c r="H460"/>
  <c r="G460"/>
  <c r="H457"/>
  <c r="G457"/>
  <c r="H453"/>
  <c r="G453"/>
  <c r="H451"/>
  <c r="G451"/>
  <c r="H447"/>
  <c r="H446" s="1"/>
  <c r="G447"/>
  <c r="G446" s="1"/>
  <c r="G445"/>
  <c r="G444" s="1"/>
  <c r="G443" s="1"/>
  <c r="H444"/>
  <c r="H443" s="1"/>
  <c r="H441"/>
  <c r="G441"/>
  <c r="H439"/>
  <c r="G439"/>
  <c r="H436"/>
  <c r="H435" s="1"/>
  <c r="G436"/>
  <c r="G435" s="1"/>
  <c r="H431"/>
  <c r="G431"/>
  <c r="H429"/>
  <c r="G429"/>
  <c r="H424"/>
  <c r="G424"/>
  <c r="H420"/>
  <c r="G420"/>
  <c r="H417"/>
  <c r="G417"/>
  <c r="H412"/>
  <c r="H411" s="1"/>
  <c r="H410" s="1"/>
  <c r="G412"/>
  <c r="G411" s="1"/>
  <c r="G410" s="1"/>
  <c r="H408"/>
  <c r="G408"/>
  <c r="G407"/>
  <c r="G406" s="1"/>
  <c r="H406"/>
  <c r="H401"/>
  <c r="G401"/>
  <c r="H399"/>
  <c r="G399"/>
  <c r="H396"/>
  <c r="G396"/>
  <c r="H393"/>
  <c r="H392" s="1"/>
  <c r="G393"/>
  <c r="G392" s="1"/>
  <c r="H389"/>
  <c r="G389"/>
  <c r="H386"/>
  <c r="G386"/>
  <c r="H382"/>
  <c r="G382"/>
  <c r="G381"/>
  <c r="G380" s="1"/>
  <c r="H380"/>
  <c r="H378"/>
  <c r="G378"/>
  <c r="H376"/>
  <c r="G376"/>
  <c r="H374"/>
  <c r="G374"/>
  <c r="H372"/>
  <c r="G372"/>
  <c r="H367"/>
  <c r="G367"/>
  <c r="H361"/>
  <c r="H360" s="1"/>
  <c r="H359" s="1"/>
  <c r="G361"/>
  <c r="G360" s="1"/>
  <c r="G359" s="1"/>
  <c r="G357"/>
  <c r="G356"/>
  <c r="G355" s="1"/>
  <c r="H355"/>
  <c r="G353"/>
  <c r="G352" s="1"/>
  <c r="H352"/>
  <c r="H350"/>
  <c r="G350"/>
  <c r="G347"/>
  <c r="G346" s="1"/>
  <c r="G345" s="1"/>
  <c r="H346"/>
  <c r="H345" s="1"/>
  <c r="G344"/>
  <c r="G343" s="1"/>
  <c r="H343"/>
  <c r="G342"/>
  <c r="G341" s="1"/>
  <c r="H341"/>
  <c r="G337"/>
  <c r="G336" s="1"/>
  <c r="G335" s="1"/>
  <c r="G334" s="1"/>
  <c r="H336"/>
  <c r="H335" s="1"/>
  <c r="H334" s="1"/>
  <c r="G333"/>
  <c r="G332" s="1"/>
  <c r="G331" s="1"/>
  <c r="H332"/>
  <c r="H331" s="1"/>
  <c r="G330"/>
  <c r="G329" s="1"/>
  <c r="G328" s="1"/>
  <c r="H329"/>
  <c r="H328" s="1"/>
  <c r="H324"/>
  <c r="H323" s="1"/>
  <c r="G324"/>
  <c r="G323" s="1"/>
  <c r="H320"/>
  <c r="G320"/>
  <c r="H315"/>
  <c r="G315"/>
  <c r="H311"/>
  <c r="H310" s="1"/>
  <c r="H309" s="1"/>
  <c r="G311"/>
  <c r="G310" s="1"/>
  <c r="G309" s="1"/>
  <c r="G308"/>
  <c r="G307" s="1"/>
  <c r="H307"/>
  <c r="G306"/>
  <c r="G305" s="1"/>
  <c r="H305"/>
  <c r="H299"/>
  <c r="G299"/>
  <c r="H297"/>
  <c r="G297"/>
  <c r="H295"/>
  <c r="G295"/>
  <c r="H291"/>
  <c r="H290" s="1"/>
  <c r="G291"/>
  <c r="G290" s="1"/>
  <c r="H287"/>
  <c r="G287"/>
  <c r="G286"/>
  <c r="G285"/>
  <c r="H282"/>
  <c r="H280"/>
  <c r="G280"/>
  <c r="H276"/>
  <c r="G276"/>
  <c r="G275"/>
  <c r="G274" s="1"/>
  <c r="H274"/>
  <c r="G273"/>
  <c r="G272" s="1"/>
  <c r="H272"/>
  <c r="G270"/>
  <c r="G269" s="1"/>
  <c r="G268" s="1"/>
  <c r="H269"/>
  <c r="H268" s="1"/>
  <c r="H264"/>
  <c r="G264"/>
  <c r="H260"/>
  <c r="G260"/>
  <c r="G258"/>
  <c r="G257"/>
  <c r="G256" s="1"/>
  <c r="H256"/>
  <c r="H251"/>
  <c r="G251"/>
  <c r="H246"/>
  <c r="G246"/>
  <c r="H242"/>
  <c r="G242"/>
  <c r="G240"/>
  <c r="G239"/>
  <c r="H237"/>
  <c r="H236" s="1"/>
  <c r="H232"/>
  <c r="H231" s="1"/>
  <c r="G232"/>
  <c r="G231" s="1"/>
  <c r="G230"/>
  <c r="G229"/>
  <c r="H228"/>
  <c r="H227" s="1"/>
  <c r="H225"/>
  <c r="G225"/>
  <c r="G224"/>
  <c r="G223" s="1"/>
  <c r="H223"/>
  <c r="G222"/>
  <c r="G221"/>
  <c r="G220" s="1"/>
  <c r="H220"/>
  <c r="H218"/>
  <c r="G218"/>
  <c r="G217"/>
  <c r="G216" s="1"/>
  <c r="H216"/>
  <c r="G215"/>
  <c r="H214"/>
  <c r="G214"/>
  <c r="H212"/>
  <c r="G212"/>
  <c r="H209"/>
  <c r="G209"/>
  <c r="H205"/>
  <c r="G205"/>
  <c r="G204"/>
  <c r="G203" s="1"/>
  <c r="H203"/>
  <c r="H201"/>
  <c r="G201"/>
  <c r="H198"/>
  <c r="G198"/>
  <c r="H194"/>
  <c r="H193" s="1"/>
  <c r="H192" s="1"/>
  <c r="G194"/>
  <c r="G193" s="1"/>
  <c r="G192" s="1"/>
  <c r="H189"/>
  <c r="G189"/>
  <c r="H186"/>
  <c r="G186"/>
  <c r="H183"/>
  <c r="G183"/>
  <c r="H181"/>
  <c r="G181"/>
  <c r="G178"/>
  <c r="G175" s="1"/>
  <c r="H175"/>
  <c r="H173"/>
  <c r="G173"/>
  <c r="G171"/>
  <c r="G169"/>
  <c r="H167"/>
  <c r="H164"/>
  <c r="G164"/>
  <c r="H158"/>
  <c r="H157" s="1"/>
  <c r="G158"/>
  <c r="G157" s="1"/>
  <c r="G156"/>
  <c r="G155"/>
  <c r="H154"/>
  <c r="G154"/>
  <c r="H152"/>
  <c r="G152"/>
  <c r="H147"/>
  <c r="G147"/>
  <c r="H145"/>
  <c r="G145"/>
  <c r="H143"/>
  <c r="G143"/>
  <c r="H140"/>
  <c r="G140"/>
  <c r="H136"/>
  <c r="H135" s="1"/>
  <c r="G136"/>
  <c r="G135" s="1"/>
  <c r="H133"/>
  <c r="H132" s="1"/>
  <c r="G133"/>
  <c r="G132" s="1"/>
  <c r="H130"/>
  <c r="H129" s="1"/>
  <c r="G130"/>
  <c r="G129" s="1"/>
  <c r="H127"/>
  <c r="H126" s="1"/>
  <c r="G127"/>
  <c r="G126" s="1"/>
  <c r="G125"/>
  <c r="H124"/>
  <c r="G124"/>
  <c r="G123"/>
  <c r="G122" s="1"/>
  <c r="H122"/>
  <c r="G121"/>
  <c r="G120" s="1"/>
  <c r="H120"/>
  <c r="H118"/>
  <c r="G118"/>
  <c r="G117"/>
  <c r="G116" s="1"/>
  <c r="H116"/>
  <c r="G113"/>
  <c r="G112" s="1"/>
  <c r="H112"/>
  <c r="H110"/>
  <c r="G110"/>
  <c r="H105"/>
  <c r="H104" s="1"/>
  <c r="G105"/>
  <c r="G104" s="1"/>
  <c r="H102"/>
  <c r="H101" s="1"/>
  <c r="G102"/>
  <c r="G101" s="1"/>
  <c r="H99"/>
  <c r="G99"/>
  <c r="H97"/>
  <c r="G97"/>
  <c r="H93"/>
  <c r="G93"/>
  <c r="H91"/>
  <c r="G91"/>
  <c r="H88"/>
  <c r="G88"/>
  <c r="H86"/>
  <c r="G86"/>
  <c r="H80"/>
  <c r="H79" s="1"/>
  <c r="G80"/>
  <c r="G79" s="1"/>
  <c r="H74"/>
  <c r="H73" s="1"/>
  <c r="G74"/>
  <c r="G73" s="1"/>
  <c r="G72"/>
  <c r="G71"/>
  <c r="H70"/>
  <c r="H69" s="1"/>
  <c r="G68"/>
  <c r="G67" s="1"/>
  <c r="H67"/>
  <c r="G66"/>
  <c r="G65" s="1"/>
  <c r="H65"/>
  <c r="H63"/>
  <c r="G63"/>
  <c r="H58"/>
  <c r="G58"/>
  <c r="H56"/>
  <c r="G56"/>
  <c r="H54"/>
  <c r="G54"/>
  <c r="H50"/>
  <c r="G50"/>
  <c r="H48"/>
  <c r="G48"/>
  <c r="H44"/>
  <c r="H43" s="1"/>
  <c r="G44"/>
  <c r="G43" s="1"/>
  <c r="H41"/>
  <c r="G41"/>
  <c r="H39"/>
  <c r="G39"/>
  <c r="G37"/>
  <c r="G35" s="1"/>
  <c r="H35"/>
  <c r="H33"/>
  <c r="G33"/>
  <c r="H29"/>
  <c r="H28" s="1"/>
  <c r="G29"/>
  <c r="G28" s="1"/>
  <c r="H25"/>
  <c r="H24" s="1"/>
  <c r="G25"/>
  <c r="G24" s="1"/>
  <c r="G23"/>
  <c r="G22" s="1"/>
  <c r="G21" s="1"/>
  <c r="H22"/>
  <c r="H21" s="1"/>
  <c r="G19"/>
  <c r="G18" s="1"/>
  <c r="G17" s="1"/>
  <c r="G16" s="1"/>
  <c r="H18"/>
  <c r="H17" s="1"/>
  <c r="H16" s="1"/>
  <c r="H85" l="1"/>
  <c r="H180"/>
  <c r="H185"/>
  <c r="G38"/>
  <c r="H294"/>
  <c r="H438"/>
  <c r="H151"/>
  <c r="H150" s="1"/>
  <c r="G294"/>
  <c r="H38"/>
  <c r="H62"/>
  <c r="H61" s="1"/>
  <c r="G62"/>
  <c r="G70"/>
  <c r="G69" s="1"/>
  <c r="H90"/>
  <c r="H115"/>
  <c r="H114" s="1"/>
  <c r="G85"/>
  <c r="G96"/>
  <c r="G151"/>
  <c r="G150" s="1"/>
  <c r="H434"/>
  <c r="H47"/>
  <c r="H53"/>
  <c r="H52" s="1"/>
  <c r="G90"/>
  <c r="H109"/>
  <c r="H108" s="1"/>
  <c r="G185"/>
  <c r="G200"/>
  <c r="G197" s="1"/>
  <c r="H241"/>
  <c r="H304"/>
  <c r="H303" s="1"/>
  <c r="G428"/>
  <c r="G427" s="1"/>
  <c r="H450"/>
  <c r="H449" s="1"/>
  <c r="G20"/>
  <c r="G53"/>
  <c r="G52" s="1"/>
  <c r="G109"/>
  <c r="G108" s="1"/>
  <c r="H200"/>
  <c r="H197" s="1"/>
  <c r="H259"/>
  <c r="H314"/>
  <c r="H313" s="1"/>
  <c r="H340"/>
  <c r="H339" s="1"/>
  <c r="H395"/>
  <c r="H416"/>
  <c r="H415" s="1"/>
  <c r="H20"/>
  <c r="G327"/>
  <c r="G326" s="1"/>
  <c r="G139"/>
  <c r="G138" s="1"/>
  <c r="G208"/>
  <c r="G340"/>
  <c r="G339" s="1"/>
  <c r="H366"/>
  <c r="H32"/>
  <c r="G47"/>
  <c r="G167"/>
  <c r="G163" s="1"/>
  <c r="G180"/>
  <c r="G237"/>
  <c r="G236" s="1"/>
  <c r="G259"/>
  <c r="G282"/>
  <c r="G279" s="1"/>
  <c r="H327"/>
  <c r="H326" s="1"/>
  <c r="H349"/>
  <c r="H348" s="1"/>
  <c r="G416"/>
  <c r="G415" s="1"/>
  <c r="H428"/>
  <c r="H427" s="1"/>
  <c r="H96"/>
  <c r="H271"/>
  <c r="H267" s="1"/>
  <c r="G314"/>
  <c r="G313" s="1"/>
  <c r="G349"/>
  <c r="G348" s="1"/>
  <c r="G395"/>
  <c r="G438"/>
  <c r="G434" s="1"/>
  <c r="H139"/>
  <c r="H138" s="1"/>
  <c r="H163"/>
  <c r="H208"/>
  <c r="H207" s="1"/>
  <c r="G228"/>
  <c r="G227" s="1"/>
  <c r="G271"/>
  <c r="G267" s="1"/>
  <c r="H279"/>
  <c r="G304"/>
  <c r="G303" s="1"/>
  <c r="G450"/>
  <c r="G449" s="1"/>
  <c r="G32"/>
  <c r="G115"/>
  <c r="G114" s="1"/>
  <c r="G241"/>
  <c r="G366"/>
  <c r="H162" l="1"/>
  <c r="H149" s="1"/>
  <c r="G365"/>
  <c r="G358" s="1"/>
  <c r="H107"/>
  <c r="H235"/>
  <c r="H196" s="1"/>
  <c r="G278"/>
  <c r="G266" s="1"/>
  <c r="H302"/>
  <c r="H433"/>
  <c r="G61"/>
  <c r="H278"/>
  <c r="H266" s="1"/>
  <c r="H78"/>
  <c r="H60" s="1"/>
  <c r="H31"/>
  <c r="H15" s="1"/>
  <c r="G78"/>
  <c r="G60" s="1"/>
  <c r="G433"/>
  <c r="G162"/>
  <c r="G149" s="1"/>
  <c r="G235"/>
  <c r="H365"/>
  <c r="H358" s="1"/>
  <c r="H414"/>
  <c r="G302"/>
  <c r="G107"/>
  <c r="G414"/>
  <c r="G338"/>
  <c r="G31"/>
  <c r="G15" s="1"/>
  <c r="H338"/>
  <c r="G207"/>
  <c r="G196" l="1"/>
  <c r="G466" s="1"/>
  <c r="H466"/>
</calcChain>
</file>

<file path=xl/sharedStrings.xml><?xml version="1.0" encoding="utf-8"?>
<sst xmlns="http://schemas.openxmlformats.org/spreadsheetml/2006/main" count="1650" uniqueCount="489">
  <si>
    <t>СВЕДЕНИЯ ОБ ИСПОЛНЕНИИ МУНИЦИПАЛЬНЫХ ПРОГРАММ НИКОЛЬСКОГО МУНИЦИПАЛЬНОГО ОКРУГА</t>
  </si>
  <si>
    <t xml:space="preserve">ЗА  I  КВАРТАЛ   2025   ГОДА </t>
  </si>
  <si>
    <t>(тыс.рублей)</t>
  </si>
  <si>
    <t>Наименование</t>
  </si>
  <si>
    <t>КЦСР</t>
  </si>
  <si>
    <t>ГРБС</t>
  </si>
  <si>
    <t>Рз</t>
  </si>
  <si>
    <t>Пр</t>
  </si>
  <si>
    <t>КВР</t>
  </si>
  <si>
    <t xml:space="preserve">План </t>
  </si>
  <si>
    <t>Факт</t>
  </si>
  <si>
    <t>Муниципальная программа "Развитие коммунальной инфраструктуры и охрана окружающей среды Никольского муниципального округа"</t>
  </si>
  <si>
    <t>01 0 00 00000</t>
  </si>
  <si>
    <t>Муниципальные проекты, связанные с реализацией региональных проектов, входящих в состав национальных проектов</t>
  </si>
  <si>
    <t>01 1 00 00000</t>
  </si>
  <si>
    <t>Муниципальный проект "Модернизация коммунальной инфраструктуры"</t>
  </si>
  <si>
    <t>01 1 И3 00000</t>
  </si>
  <si>
    <t>Строительство, реконструкция и капитальный ремонт объектов коммунальной инфраструктуры в рамках федерального проекта "Модернизация коммунальной инфраструктуры"</t>
  </si>
  <si>
    <t>01 1 И3 51540</t>
  </si>
  <si>
    <t xml:space="preserve">Бюджетные инвестиции </t>
  </si>
  <si>
    <t>602</t>
  </si>
  <si>
    <t>05</t>
  </si>
  <si>
    <t>02</t>
  </si>
  <si>
    <t>410</t>
  </si>
  <si>
    <t xml:space="preserve"> </t>
  </si>
  <si>
    <t>Муниципальные проекты, связанные с реализацией региональных проектов, не входящих в состав национальных проектов</t>
  </si>
  <si>
    <t>01 2 00 00000</t>
  </si>
  <si>
    <t>Муниципальный проект "Развитие системы обращения с отходами, в том числе с твердыми коммунальными отходами, на территории Никольского муниципального округа"</t>
  </si>
  <si>
    <t>01 2 01 00000</t>
  </si>
  <si>
    <t>Реализация мероприятий по обустройству контейнерных площадок</t>
  </si>
  <si>
    <t>01 2 01 S1100</t>
  </si>
  <si>
    <t>Иные закупки товаров, работ и услуг для обеспечения государственных (муниципальных) нужд</t>
  </si>
  <si>
    <t>03</t>
  </si>
  <si>
    <t>240</t>
  </si>
  <si>
    <t>Муниципальный проект "Реализация мероприятий по поддержке местных инициатив населения округа по водоснабжению"</t>
  </si>
  <si>
    <t>01 2 02 00000</t>
  </si>
  <si>
    <t>Реализация проекта "Народный бюджет"</t>
  </si>
  <si>
    <t>01 2 02 S2270</t>
  </si>
  <si>
    <t>Муниципальный проект "Реализация мероприятий по поддержке местных инициатив населения округа по теплоснабжению"</t>
  </si>
  <si>
    <t>01 2 03 00000</t>
  </si>
  <si>
    <t>01 2 03 S2270</t>
  </si>
  <si>
    <t>Комплексы процессных мероприятий</t>
  </si>
  <si>
    <t>01 4 00 00000</t>
  </si>
  <si>
    <t>Комплекс процессных мероприятий "Обеспечение работы топливно-энергетического комплекса и коммунальной инфраструктуры"</t>
  </si>
  <si>
    <t>01 4 01 00000</t>
  </si>
  <si>
    <t>Содержание и ремонт муниципального имущества</t>
  </si>
  <si>
    <t>01 4 01 21860</t>
  </si>
  <si>
    <t>Мероприятия по энергосбережению</t>
  </si>
  <si>
    <t>01 4 01 21350</t>
  </si>
  <si>
    <t>01</t>
  </si>
  <si>
    <t>04</t>
  </si>
  <si>
    <t xml:space="preserve">Субсидии бюджетным учреждениям </t>
  </si>
  <si>
    <t>07</t>
  </si>
  <si>
    <t>610</t>
  </si>
  <si>
    <t>Комплекс процессных мероприятий "Мероприятия по обеспечению экологической безопасности и экологическому просвещению"</t>
  </si>
  <si>
    <t>01 4 02 00000</t>
  </si>
  <si>
    <t>Организация сбора и вывоза твердых коммунальных отходов</t>
  </si>
  <si>
    <t>01 4 02 21390</t>
  </si>
  <si>
    <t>Другие мероприятия в области охраны окружающей среды и природоохранные мероприятия</t>
  </si>
  <si>
    <t>01 4 02 20120</t>
  </si>
  <si>
    <t>06</t>
  </si>
  <si>
    <t>Комплекс процессных мероприятий "Обеспечение деятельности по выполнению функций регионального государственного экологического контроля (надзора)"</t>
  </si>
  <si>
    <t>01 4 03 00000</t>
  </si>
  <si>
    <t>Осуществление отдельных государственных полномочий в соответствии с законом области от 28 июня 2006 года № 1465-ОЗ "О наделении органов местного самоуправления отдельными государственными полномочиями в сфере охраны окружающей среды" за счет средств единой субвенции</t>
  </si>
  <si>
    <t xml:space="preserve">01 4 03 72314 </t>
  </si>
  <si>
    <t>Расходы на выплаты персоналу государственных (муниципальных) органов</t>
  </si>
  <si>
    <t>01 4 03 72314</t>
  </si>
  <si>
    <t>120</t>
  </si>
  <si>
    <t>Комплекс процессных мероприятий "Организация мероприятий по отлову и содержанию безнадзорных животных"</t>
  </si>
  <si>
    <t>01 4 04 00000</t>
  </si>
  <si>
    <t>Осуществление отдельных государственных полномочий по обращению с животными без владельцев</t>
  </si>
  <si>
    <t>01 4 04 22230</t>
  </si>
  <si>
    <t>09</t>
  </si>
  <si>
    <t>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</si>
  <si>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01 4 04 72230</t>
  </si>
  <si>
    <t>Муниципальные проекты</t>
  </si>
  <si>
    <t>01 5 00 00000</t>
  </si>
  <si>
    <t>Муниципальный проект "Модернизация объектов питьевого водоснабжения округа"</t>
  </si>
  <si>
    <t>01 5 01 00000</t>
  </si>
  <si>
    <t xml:space="preserve">Мероприятия по объектам нецентрализованного водоснабжения </t>
  </si>
  <si>
    <t>01 5 01 21360</t>
  </si>
  <si>
    <t xml:space="preserve">01 5 01 21360 </t>
  </si>
  <si>
    <t xml:space="preserve">Мероприятия по объектам централизованного водоснабжения </t>
  </si>
  <si>
    <t xml:space="preserve">01 5 01 21370 </t>
  </si>
  <si>
    <t>Мероприятия по реконструкции, ремонту сетей канализации и очистных сооружений</t>
  </si>
  <si>
    <t xml:space="preserve">01 5 01 21380 </t>
  </si>
  <si>
    <t>Муниципальная программа "Развитие физической культуры, спорта и создание условий для развития потенциала молодежи в Никольском муниципальном округе"</t>
  </si>
  <si>
    <t>02 0 00 00000</t>
  </si>
  <si>
    <t>02 2 00 00000</t>
  </si>
  <si>
    <t>Муниципальный проект "Развитие спорта высших достижений, системы подготовки спортивного резерва и массового спорта в Никольском муниципальном округе"</t>
  </si>
  <si>
    <t>02 2 01 00000</t>
  </si>
  <si>
    <t>Создание условий для занятий инвалидов, лиц с ограниченными возможностями здоровья физической культурой и спортом</t>
  </si>
  <si>
    <t>02 2 01 S1610</t>
  </si>
  <si>
    <t>11</t>
  </si>
  <si>
    <t>Участие в обеспечении подготовки спортивного резерва для спортивных сборных команд</t>
  </si>
  <si>
    <t>02 2 01 S1730</t>
  </si>
  <si>
    <t>604</t>
  </si>
  <si>
    <t>Организация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</si>
  <si>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02 2 01 S1760</t>
  </si>
  <si>
    <t>Муниципальный проект "Развитие инфраструктуры и укрепление материально-технической базы спортивных объектов муниципальной собственности"</t>
  </si>
  <si>
    <t>02 2 02 00000</t>
  </si>
  <si>
    <t>Укрепление материально-технической базы муниципальных физкультурно-спортивных организаций</t>
  </si>
  <si>
    <t>02 2 02 S1040</t>
  </si>
  <si>
    <t>Муниципальный проект "Реализация мероприятий по поддержке местных инициатив населения округа по спорту"</t>
  </si>
  <si>
    <t>02 2 03 00000</t>
  </si>
  <si>
    <t>02 2 03 S2270</t>
  </si>
  <si>
    <t>606</t>
  </si>
  <si>
    <t>02 4 00 00000</t>
  </si>
  <si>
    <t>Комплекс процессных мероприятий "Реализация мероприятий по физической культуре и спорту"</t>
  </si>
  <si>
    <t>02 4 01 00000</t>
  </si>
  <si>
    <t xml:space="preserve">Мероприятия в области физической культуры и спорта </t>
  </si>
  <si>
    <t>02 4 01 21600</t>
  </si>
  <si>
    <t>Комплекс процессных мероприятий "Обеспечение деятельности МБУ "Никольский ФОК"</t>
  </si>
  <si>
    <t>02 4 02 00000</t>
  </si>
  <si>
    <t>Расходы на обеспечение деятельности (оказание услуг) муниципальных учреждений</t>
  </si>
  <si>
    <t>02 4 02 00590</t>
  </si>
  <si>
    <t>Реализация расходных обязательств в части обеспечения оплаты труда муниципальных служащих, работников муниципальных учреждений и работников органов местного самоуправления округа</t>
  </si>
  <si>
    <t>02 4 02 70030</t>
  </si>
  <si>
    <t>Комплекс процессных мероприятий "Обеспечение реализации мероприятий в сфере молодежной политики"</t>
  </si>
  <si>
    <t>02 4 03 00000</t>
  </si>
  <si>
    <t>02 4 03 00590</t>
  </si>
  <si>
    <t>Проведение мероприятий для детей и молодежи</t>
  </si>
  <si>
    <t>02 4 03 21970</t>
  </si>
  <si>
    <t>Комплекс процессных мероприятий "Обеспечение деятельности МБУ "ДОЛ им.А.Я.Яшина"</t>
  </si>
  <si>
    <t>02 4 04 00000</t>
  </si>
  <si>
    <t>02 4 04 00590</t>
  </si>
  <si>
    <t>02 4 04 70030</t>
  </si>
  <si>
    <t xml:space="preserve">Комплекс процессных мероприятий "Организация временного трудоустройства несовершеннолетних граждан в возрасте от 14 до 18 лет в свободное от учебы время"
</t>
  </si>
  <si>
    <t>02 4 05 00000</t>
  </si>
  <si>
    <t>Мероприятия по оздоровлению детей, включая занятость несовершеннолетних</t>
  </si>
  <si>
    <t>02 4 05 21960</t>
  </si>
  <si>
    <t>Комплекс процессных мероприятий "Обеспечение детей всеми формами отдыха, оздоровления и занятости"</t>
  </si>
  <si>
    <t>02 4 06 00000</t>
  </si>
  <si>
    <t>02 4 06 21960</t>
  </si>
  <si>
    <t>Муниципальная программа "Благоустройство общественных территорий Никольского муниципального округа"</t>
  </si>
  <si>
    <t>03 0 00 00000</t>
  </si>
  <si>
    <t>03 1 00 00000</t>
  </si>
  <si>
    <t>Муниципальный проект "Формирование комфортной городской среды"</t>
  </si>
  <si>
    <t>03 1 И4 00000</t>
  </si>
  <si>
    <t>Благоустройство общественных территорий</t>
  </si>
  <si>
    <t>03 1 И4 55552</t>
  </si>
  <si>
    <t>Благоустройство общественных пространств</t>
  </si>
  <si>
    <t>03 1 И4 71552</t>
  </si>
  <si>
    <t>03 2 00 00000</t>
  </si>
  <si>
    <t>Муниципальный проект "Благоустройство территорий"</t>
  </si>
  <si>
    <t>03 2 01 00000</t>
  </si>
  <si>
    <t>Организация уличного освещения</t>
  </si>
  <si>
    <t>03 2 01 S1090</t>
  </si>
  <si>
    <t>Благоустройство дворовых территорий многоквартирных домов</t>
  </si>
  <si>
    <t>03 2 01 S1551</t>
  </si>
  <si>
    <t>Обустройство детских и спортивных площадок</t>
  </si>
  <si>
    <t>03 2 01 S1553</t>
  </si>
  <si>
    <t>Обустройство мест захоронений в муниципальном округе</t>
  </si>
  <si>
    <t>03 2 01 S1555</t>
  </si>
  <si>
    <t>Обустройство систем уличного освещения</t>
  </si>
  <si>
    <t>03 2 01 S3350</t>
  </si>
  <si>
    <t>Муниципальный проект "Реализация мероприятий по поддержке местных инициатив населения округа по благоустройству"</t>
  </si>
  <si>
    <t>03 2 02 00000</t>
  </si>
  <si>
    <t>03 2 02 S2270</t>
  </si>
  <si>
    <t>Муниципальный проект "Реализация мероприятий по поддержке местных инициатив населения округа по ремонту подвесных и пешеходных мостов"</t>
  </si>
  <si>
    <t>03 2 03 00000</t>
  </si>
  <si>
    <t>03 2 03 S2270</t>
  </si>
  <si>
    <t>Муниципальный проект "Реализация мероприятий по поддержке местных инициатив населения округа по обустройству детских спортивно-игровых площадок"</t>
  </si>
  <si>
    <t>03 2 04 00000</t>
  </si>
  <si>
    <t>03 2 04 S2270</t>
  </si>
  <si>
    <t>Муниципальный проект "Реализация мероприятий по поддержке местных инициатив населения округа по благоустройству памятников"</t>
  </si>
  <si>
    <t>03 2 05 00000</t>
  </si>
  <si>
    <t>03 2 05 S2270</t>
  </si>
  <si>
    <t>03 4 00 00000</t>
  </si>
  <si>
    <t>Комплекс процессных мероприятий "Повышение уровня благоустройства и содержания территорий"</t>
  </si>
  <si>
    <t>03 4 01 00000</t>
  </si>
  <si>
    <t>03 4 01 00590</t>
  </si>
  <si>
    <t>Расходы на выплаты персоналу казенных учреждений</t>
  </si>
  <si>
    <t>110</t>
  </si>
  <si>
    <t>Обеспечение оплаты электроэнергии, потребленной на уличное освещение</t>
  </si>
  <si>
    <t>03 4 01 21090</t>
  </si>
  <si>
    <t>Благоустройство и содержание мест общего пользования на территориях населенных пунктов</t>
  </si>
  <si>
    <t>03 4 01 21940</t>
  </si>
  <si>
    <t>Прочее благоустройство</t>
  </si>
  <si>
    <t>03 4 01 21950</t>
  </si>
  <si>
    <t>Муниципальная программа "Развитие культуры и архивного дела Никольского муниципального округа"</t>
  </si>
  <si>
    <t>04 0 00 00000</t>
  </si>
  <si>
    <t>04 2 00 00000</t>
  </si>
  <si>
    <t xml:space="preserve"> Муниципальный проект "Модернизация инфраструктуры сферы культуры" </t>
  </si>
  <si>
    <t>04 2 01 00000</t>
  </si>
  <si>
    <t>Укрепление материально-технической базы центральных библиотек</t>
  </si>
  <si>
    <t xml:space="preserve">04 2 01 41960 </t>
  </si>
  <si>
    <t>08</t>
  </si>
  <si>
    <t>Обеспечение развития и укрепление материально-технической базы муниципальных учреждений отрасли культуры</t>
  </si>
  <si>
    <t xml:space="preserve">04 2 01 S1960 </t>
  </si>
  <si>
    <t>04 2 01 S1960</t>
  </si>
  <si>
    <t>Муниципальный проект "Реализация мероприятий по поддержке местных инициатив населения округа по культуре"</t>
  </si>
  <si>
    <t>04 2 02 00000</t>
  </si>
  <si>
    <t>04 2 02 S2270</t>
  </si>
  <si>
    <t>04 4 00 00000</t>
  </si>
  <si>
    <t>Комплекс процессных мероприятий "Обеспечение деятельности Управления культуры и молодежной политики администрации Никольского муниципального округа и подведомственных учреждений"</t>
  </si>
  <si>
    <t>04 4 01 00000</t>
  </si>
  <si>
    <t>Обеспечение деятельности органов муниципальной власти</t>
  </si>
  <si>
    <t>04 4 01 00190</t>
  </si>
  <si>
    <t>04 4 01 00590</t>
  </si>
  <si>
    <t>Уплата налогов, сборов и иных платежей</t>
  </si>
  <si>
    <t>850</t>
  </si>
  <si>
    <t>Капитальный ремонт, ремонт и благоустройство территорий объектов социальной и коммунальной инфраструктур муниципальной собственности (включая разработку, изготовление и экспертизу проектно-сметной документации, услуги строительного контроля)</t>
  </si>
  <si>
    <t>04 4 01 41220</t>
  </si>
  <si>
    <t>04 4 01 70030</t>
  </si>
  <si>
    <t>Комплекс процессных мероприятий "Обеспечение деятельности муниципального казенного учреждения "Центр обслуживания бюджетных учреждений"</t>
  </si>
  <si>
    <t>04 4 02 00000</t>
  </si>
  <si>
    <t>04 4 02 00590</t>
  </si>
  <si>
    <t>04 4 02 70030</t>
  </si>
  <si>
    <t>Комплекс процессных мероприятий "Обеспечение деятельности по выполнению отдельных государственных полномочий в сфере архивного дела"</t>
  </si>
  <si>
    <t>04 4 03 00000</t>
  </si>
  <si>
    <t>Осуществление отдельных государственных полномочий по архивному делу</t>
  </si>
  <si>
    <t>04 4 03 21190</t>
  </si>
  <si>
    <t>Осуществление отдельных государственных полномочий в сфере архивного дела</t>
  </si>
  <si>
    <t>04 4 03 72190</t>
  </si>
  <si>
    <t>04 5 00 00000</t>
  </si>
  <si>
    <t>Муниципальный проект "Восстановление Сретенского Собора"</t>
  </si>
  <si>
    <t>04 5 01 00000</t>
  </si>
  <si>
    <t>Капитальный ремонт объектов социальной и коммунальной инфраструктур муниципальной собственности (включая разработку, изготовление и экспертизу проектно-сметной документации, услуги строительного контроля)</t>
  </si>
  <si>
    <t>04 5 01 41220</t>
  </si>
  <si>
    <t>Муниципальная программа "Развитие образования Никольского муниципального округа"</t>
  </si>
  <si>
    <t>05 0 00 00000</t>
  </si>
  <si>
    <t>05 1 00 00000</t>
  </si>
  <si>
    <t>Муниципальный проект "Все лучшее детям"</t>
  </si>
  <si>
    <t>05 1 Ю4 00000</t>
  </si>
  <si>
    <t>05 1 Ю4 55590</t>
  </si>
  <si>
    <t>Муниципальный проект "Педагоги и наставники"</t>
  </si>
  <si>
    <t>05 1 Ю6 00000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</si>
  <si>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субъекта Российской Федерации, муниципальных общеобразовательных организаций</t>
  </si>
  <si>
    <t>05 1 Ю6 50500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</si>
  <si>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</si>
  <si>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05 1 Ю6 51790</t>
  </si>
  <si>
    <t>Ежемесячное денежное вознаграждение за классное руководство педагогическим работникам государственных образовательных организаций области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</si>
  <si>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05 1 Ю6 53030</t>
  </si>
  <si>
    <t xml:space="preserve">05 2 00 00000 </t>
  </si>
  <si>
    <t>Муниципальный проект "Развитие дошкольного, общего и дополнительного образования детей"</t>
  </si>
  <si>
    <t>05 2 01 00000</t>
  </si>
  <si>
    <t>05 2 01 41220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</si>
  <si>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</si>
  <si>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05 2 01 L3040</t>
  </si>
  <si>
    <t>Организация школьных музеев</t>
  </si>
  <si>
    <t>05 2 01 S1010</t>
  </si>
  <si>
    <t>Проведение мероприятий по созданию агроклассов и (или) лесных классов в общеобразовательных организациях округа</t>
  </si>
  <si>
    <t>05 2 01 S1070</t>
  </si>
  <si>
    <t>Проведение мероприятий по обеспечению условий для организации питания обучающихся в муниципальных образовательных организациях</t>
  </si>
  <si>
    <t>05 2 01 S1440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</si>
  <si>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</si>
  <si>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05 2 01 S1490</t>
  </si>
  <si>
    <t>Реализация дополнительных общеразвивающих программ по виду спорта "Самбо"</t>
  </si>
  <si>
    <t>05 2 01 S1520</t>
  </si>
  <si>
    <t>Реализация ключевых мероприятий в рамках укрупненных приоритетных направлений развития региональных систем образования в муниципальных образовательных организациях</t>
  </si>
  <si>
    <t>05 2 01 S1540</t>
  </si>
  <si>
    <t>Муниципальный проект "Повышение качества и доступности для инвалидов и других маломобильных групп населения приоритетных объектов и услуг"</t>
  </si>
  <si>
    <t>05 2 02 00000</t>
  </si>
  <si>
    <t>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</si>
  <si>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05 2 02 S1180</t>
  </si>
  <si>
    <t>Муниципальный проект "Реализация мероприятий по поддержке местных инициатив населения округа по образованию"</t>
  </si>
  <si>
    <t>05 2 03 00000</t>
  </si>
  <si>
    <t>05 2 03 S2270</t>
  </si>
  <si>
    <t>05 4 00 00000</t>
  </si>
  <si>
    <t xml:space="preserve">Комплекс процессных мероприятий "Обеспечение предоставления мер социальной поддержки"
</t>
  </si>
  <si>
    <t>05 4 01 00000</t>
  </si>
  <si>
    <t>Осуществление отдельных государственных полномочий в сфере образования</t>
  </si>
  <si>
    <t>05 4 01 72020</t>
  </si>
  <si>
    <t>10</t>
  </si>
  <si>
    <t>Социальные выплаты гражданам, кроме публичных нормативных социальных выплат</t>
  </si>
  <si>
    <t>320</t>
  </si>
  <si>
    <t xml:space="preserve">Комплекс процессных мероприятий "Обеспечение деятельности Управления образования администрации Никольского муниципального округа и подведомственных учреждений"
</t>
  </si>
  <si>
    <t>05 4 02 00000</t>
  </si>
  <si>
    <t>05 4 02 00190</t>
  </si>
  <si>
    <t>05 4 02 00590</t>
  </si>
  <si>
    <t>05 4 02 70030</t>
  </si>
  <si>
    <t>Обеспечение дошкольного образования в муниципальных образовательных организациях,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</si>
  <si>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05 4 02 72010</t>
  </si>
  <si>
    <t xml:space="preserve">Комплекс процессных мероприятий "Обеспечение деятельности муниципального казенного учреждения "Центр обслуживания бюджетных учреждений" 
</t>
  </si>
  <si>
    <t>05 4 03 00000</t>
  </si>
  <si>
    <t>05 4 03 00590</t>
  </si>
  <si>
    <t>05 4 03 70030</t>
  </si>
  <si>
    <t xml:space="preserve"> Муниципальная программа "Обеспечение законности, правопорядка и общественной безопасности в Никольском муниципальном округе"</t>
  </si>
  <si>
    <t>06 0 00 00000</t>
  </si>
  <si>
    <t>06 2 00 00000</t>
  </si>
  <si>
    <t>Муниципальный проект "Обеспечение пожарной безопасности на территории Никольского муниципального округа"</t>
  </si>
  <si>
    <t>06 2 01 00000</t>
  </si>
  <si>
    <t>Создание и (или) ремонт источников наружного водоснабжения для забора воды в целях пожаротушения</t>
  </si>
  <si>
    <t>06 2 01 S1810</t>
  </si>
  <si>
    <t>Муниципальный проект "Обеспечение общественной безопасности на территории Никольского муниципального округа"</t>
  </si>
  <si>
    <t>06 2 02 00000</t>
  </si>
  <si>
    <t xml:space="preserve">Внедрение и (или) эксплуатация аппаратно-программного комплекса "Безопасный город" </t>
  </si>
  <si>
    <t>06 2 02 S1060</t>
  </si>
  <si>
    <t>14</t>
  </si>
  <si>
    <t>Проведение мероприятий по антитеррористической защищенности мест массового пребывания людей</t>
  </si>
  <si>
    <t>06 2 02 S1130</t>
  </si>
  <si>
    <t>Проведение мероприятий по антитеррористической защищенности объектов культуры</t>
  </si>
  <si>
    <t>06 2 02 S1570</t>
  </si>
  <si>
    <t>06 4 00 00000</t>
  </si>
  <si>
    <t>Комплекс процессных мероприятий "Организация и проведение мероприятий в области общественной безопасности на территории Никольского муниципального округа"</t>
  </si>
  <si>
    <t>06 4 01 00000</t>
  </si>
  <si>
    <t>Осуществление отдельных государственных полномочий в сфере административных отношений</t>
  </si>
  <si>
    <t>06 4 01 20190</t>
  </si>
  <si>
    <t>Мероприятия по профилактике преступлений и иных правонарушений</t>
  </si>
  <si>
    <t>06 4 01 23060</t>
  </si>
  <si>
    <t>Иные выплаты населению</t>
  </si>
  <si>
    <t>360</t>
  </si>
  <si>
    <t xml:space="preserve">Осуществление отдельных государственных полномочий в соответствии с законом области от 28 ноября 2005 года № 1369-ОЗ "О наделении органов местного самоуправления отдельными государственными полномочиями в сфере административных отношений" за счет средств единой субвенции </t>
  </si>
  <si>
    <t>06 4 01 72311</t>
  </si>
  <si>
    <t>Комплекс процессных мероприятий "Предупреждение экстремизма и терроризма"</t>
  </si>
  <si>
    <t>06 4 02 00000</t>
  </si>
  <si>
    <t>06 4 02 23060</t>
  </si>
  <si>
    <t>Комплекс процессных мероприятий "Организация и проведение мероприятий по предупреждению и ликвидации чрезвычайных ситуаций, территориальной и гражданской обороне"</t>
  </si>
  <si>
    <t>06 4 03 00000</t>
  </si>
  <si>
    <t>Мероприятия в области пожарной безопасности</t>
  </si>
  <si>
    <t>06 4 03 21720</t>
  </si>
  <si>
    <t>Осуществление мероприятий по предупреждению и ликвидации последствий чрезвычайных ситуаций в границах округа</t>
  </si>
  <si>
    <t>06 4 03 21730</t>
  </si>
  <si>
    <t>Осуществление мероприятий по территориальной обороне и гражданской обороне, организация деятельности аварийно-спасательных служб и (или) аварийно-спасательных формирований, иные мероприятия по защите населения и территорий от чрезвычайных ситуаций природного и техногенного характера</t>
  </si>
  <si>
    <t>06 4 03 21740</t>
  </si>
  <si>
    <t>Муниципальная программа "Экономическое развитие Никольского муниципального округа"</t>
  </si>
  <si>
    <t>07 0 00 00000</t>
  </si>
  <si>
    <t>07 2 00 00000</t>
  </si>
  <si>
    <t>Муниципальный проект "Развитие торговли и услуг"</t>
  </si>
  <si>
    <t>07 2 01 00000</t>
  </si>
  <si>
    <t>Развитие мобильной торговли в малонаселенных и (или) труднодоступных населенных пунктах</t>
  </si>
  <si>
    <t>07 2 01 S1250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</si>
  <si>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</si>
  <si>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12</t>
  </si>
  <si>
    <t>Доставка товаров в "социально значимые" магазины в малонаселенных и (или) труднодоступных населенных пунктах</t>
  </si>
  <si>
    <t>07 2 01 S1251</t>
  </si>
  <si>
    <t>07 4 00 00000</t>
  </si>
  <si>
    <t>Комплекс процессных мероприятий "Содействие развитию предпринимательства"</t>
  </si>
  <si>
    <t>07 4 01 00000</t>
  </si>
  <si>
    <t>Реализация мероприятий, направленных на поддержку и развитие предпринимательства</t>
  </si>
  <si>
    <t>07 4 01 20450</t>
  </si>
  <si>
    <t>13</t>
  </si>
  <si>
    <t>07 5 00 00000</t>
  </si>
  <si>
    <t>Муниципальный проект "Кадровое обеспечение"</t>
  </si>
  <si>
    <t>07 5 01 00000</t>
  </si>
  <si>
    <t>Обеспечение системы здравоохранения медицинскими кадрами</t>
  </si>
  <si>
    <t>07 5 01 21840</t>
  </si>
  <si>
    <t>Стипендии</t>
  </si>
  <si>
    <t>340</t>
  </si>
  <si>
    <t>Обеспечение системы образования педагогическими кадрами</t>
  </si>
  <si>
    <t>07 5 01 21850</t>
  </si>
  <si>
    <t>Муниципальный проект "Поддержка СОНКО"</t>
  </si>
  <si>
    <t>07 5 02 00000</t>
  </si>
  <si>
    <t xml:space="preserve">Финансовое обеспечение социально ориентированных некоммерческих организаций </t>
  </si>
  <si>
    <t>07 5 02 21980</t>
  </si>
  <si>
    <t>Субсидии некоммерческим организациям (за исключением государственных (муниципальных) учреждений)</t>
  </si>
  <si>
    <t>630</t>
  </si>
  <si>
    <t>Муниципальная программа "Комплексное развитие сельских территорий Никольского муниципального округа Вологодской области"</t>
  </si>
  <si>
    <t>08 0 00 00000</t>
  </si>
  <si>
    <t>08 2 00 00000</t>
  </si>
  <si>
    <t>Муниципальный проект "Развитие жилищного строительства на сельских территориях и повышение уровня благоустройства домовладений"</t>
  </si>
  <si>
    <t>08 2 01 00000</t>
  </si>
  <si>
    <t>Улучшение жилищных условий граждан, проживающих на сельских территориях</t>
  </si>
  <si>
    <t>08 2 01 L5764</t>
  </si>
  <si>
    <t>Муниципальный проект "Благоустройство сельских территорий"</t>
  </si>
  <si>
    <t>08 2 02 00000</t>
  </si>
  <si>
    <t>Реализация мероприятий по благоустройству сельских территорий</t>
  </si>
  <si>
    <t>08 2 02 L5767</t>
  </si>
  <si>
    <t>Муниципальные проекты, связанные с реализацией региональных ведомственных проектов</t>
  </si>
  <si>
    <t>08 3 00 00000</t>
  </si>
  <si>
    <t>Муниципальный проект "Оказание государственной поддержки, направленной на предотвращение распространения сорного растения борщевик Сосновского"</t>
  </si>
  <si>
    <t>08 3 01 00000</t>
  </si>
  <si>
    <t>Проведение мероприятий по предотвращению распространения сорного растения борщевик Сосновского</t>
  </si>
  <si>
    <t>08 3 01 S1400</t>
  </si>
  <si>
    <t>Муниципальная программа "Дорожная деятельность и транспортное обслуживание населения Никольского муниципального округа"</t>
  </si>
  <si>
    <t xml:space="preserve">09 0 00 00000 </t>
  </si>
  <si>
    <t xml:space="preserve">09 2 00 00000 </t>
  </si>
  <si>
    <t>Муниципальный проект "Строительство, капитальный ремонт, ремонт и содержание автомобильных дорог общего пользования местного значения"</t>
  </si>
  <si>
    <t>09 2 01 00000</t>
  </si>
  <si>
    <t xml:space="preserve">Осуществление дорожной деятельности в отношении автомобильных дорог общего пользования местного значения </t>
  </si>
  <si>
    <t>09 2 01 SД140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</si>
  <si>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</si>
  <si>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09 2 01 SД150</t>
  </si>
  <si>
    <t>Муниципальный проект "Организация транспортного обслуживания населения"</t>
  </si>
  <si>
    <t>09 2 02 00000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</si>
  <si>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</si>
  <si>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09 2 02 S1370</t>
  </si>
  <si>
    <t>09 4 00 00000</t>
  </si>
  <si>
    <t>Комплекс процессных мероприятий "Ремонт и содержание автомобильных дорог общего пользования местного значения"</t>
  </si>
  <si>
    <t>09 4 01 00000</t>
  </si>
  <si>
    <t>09 4 01 00590</t>
  </si>
  <si>
    <t>Поддержание в надлежащем техническом состоянии автомобильных дорог и искусственных сооружений общего пользования местного значения</t>
  </si>
  <si>
    <t>09 4 01 20100</t>
  </si>
  <si>
    <t>850*</t>
  </si>
  <si>
    <t xml:space="preserve">Ремонт муниципальных дорог и искусственных сооружений общего пользования местного значения </t>
  </si>
  <si>
    <t>09 4 01 20110</t>
  </si>
  <si>
    <t>Муниципальная программа "Совершенствование муниципального управления администрации Никольского муниципального округа"</t>
  </si>
  <si>
    <t>10 0 00 00000</t>
  </si>
  <si>
    <t>10 2 00 00000</t>
  </si>
  <si>
    <t>Муниципальный проект "Развитие местного самоуправления как общественного института эффективного управления территории"</t>
  </si>
  <si>
    <t>10 2 01 00000</t>
  </si>
  <si>
    <t>Поощрение за лучшие практики деятельности органов местного самоуправления</t>
  </si>
  <si>
    <t>10 2 01 74011</t>
  </si>
  <si>
    <t>120*</t>
  </si>
  <si>
    <t>603</t>
  </si>
  <si>
    <t>10 4 00 00000</t>
  </si>
  <si>
    <t>Комплекс процессных мероприятий "Обеспечение деятельности администрации Никольского муниципального округа, территориальных управлений (отделов) и подведомственных учреждений"</t>
  </si>
  <si>
    <t>10 4 01 00000</t>
  </si>
  <si>
    <t>10 4 01 00190</t>
  </si>
  <si>
    <t>10 4 01 00590</t>
  </si>
  <si>
    <t>Выполнение других обязательств государства</t>
  </si>
  <si>
    <t>10 4 01 21990</t>
  </si>
  <si>
    <t>Осуществление полномочий по первичному воинскому учету</t>
  </si>
  <si>
    <t>10 4 01 22190</t>
  </si>
  <si>
    <t>Осуществление отдельных государственных полномочий по опеке и попечительству</t>
  </si>
  <si>
    <t>10 4 01 23190</t>
  </si>
  <si>
    <t>Осуществление первичного воинского учета органами местного самоуправления поселений, муниципальных и городских округов</t>
  </si>
  <si>
    <t>10 4 01 51180</t>
  </si>
  <si>
    <t>10 4 01 70030</t>
  </si>
  <si>
    <t>Осуществление отдельных государственных полномочий в соответствии с законом области от 5 октября 2006 года № 1501-ОЗ "О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(тарифов)" за счет средств единой субвенции</t>
  </si>
  <si>
    <t>10 4 01 72312</t>
  </si>
  <si>
    <t>Осуществление отдельных государственных полномочий в соответствии с законом области от 17 декабря 2007 года № 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лиц из числа детей указанных категорий" за счет средств единой субвенции</t>
  </si>
  <si>
    <t>10 4 01 72315</t>
  </si>
  <si>
    <t>Комплекс процессных мероприятий "Обеспечение деятельности многофункционального центра предоставления государственных и муниципальных услуг"</t>
  </si>
  <si>
    <t>10 4 02 00000</t>
  </si>
  <si>
    <t>Осуществление отдельных государственных полномочий по организации деятельности многофункциональных центров предоставления государственных и муниципальных услуг</t>
  </si>
  <si>
    <t>10 4 02 72250</t>
  </si>
  <si>
    <t>Комплекс процессных мероприятий "Предоставление мер социальной поддержки отдельным категориям граждан"</t>
  </si>
  <si>
    <t>10 4 03 00000</t>
  </si>
  <si>
    <t>Доплата к пенсии лицам, замещавшим муниципальные должности и должности муниципальной службы в органах местного самоуправления Никольского муниципального округа</t>
  </si>
  <si>
    <t xml:space="preserve">10 4 03 21810 </t>
  </si>
  <si>
    <t>Публичные нормативные социальные выплаты гражданам</t>
  </si>
  <si>
    <t>310</t>
  </si>
  <si>
    <t>Дополнительное материальное содержание лицам, имеющим звание "Почетный гражданин Никольского муниципального округа"</t>
  </si>
  <si>
    <t>10 4 03 21820</t>
  </si>
  <si>
    <t>Публичные нормативные выплаты гражданам несоциального характера</t>
  </si>
  <si>
    <t>330</t>
  </si>
  <si>
    <t>Ежемесячная денежная компенсация расходов на оплату помещения, отопления, освещения, твердого топлива и обращения с твердыми коммунальными отходами отдельным категориям граждан, проживающих и работающих в сельской местности</t>
  </si>
  <si>
    <t>10 4 03 21830</t>
  </si>
  <si>
    <t>Единовременная денежная выплата гражданам, заключившим контракт на прохождение военной службы в Вооруженных Силах Российской Федерации</t>
  </si>
  <si>
    <t>10 4 03 21900</t>
  </si>
  <si>
    <t>Адресная помощь на приобретение дров семьям мобилизованных граждан и лиц, принимающих участие в специальной военной операции</t>
  </si>
  <si>
    <t>10 4 03 21920</t>
  </si>
  <si>
    <t xml:space="preserve">Муниципальные проекты </t>
  </si>
  <si>
    <t>10 5 00 00000</t>
  </si>
  <si>
    <t>Муниципальный проект "Создание и развитие информационных систем"</t>
  </si>
  <si>
    <t>10 5 01 00000</t>
  </si>
  <si>
    <t>10 5 01 00190</t>
  </si>
  <si>
    <t xml:space="preserve">01 </t>
  </si>
  <si>
    <t>Муниципальная программа "Управление муниципальными финансами Никольского муниципального округа"</t>
  </si>
  <si>
    <t>11 0 00 00000</t>
  </si>
  <si>
    <t xml:space="preserve">Комплексы процессных мероприятий </t>
  </si>
  <si>
    <t>11 4 00 00000</t>
  </si>
  <si>
    <t>Комплекс процессных мероприятий "Обеспечение деятельности Финансового управления и подведомственного учреждения"</t>
  </si>
  <si>
    <t>11 4 01 00000</t>
  </si>
  <si>
    <t>11 4 01 00190</t>
  </si>
  <si>
    <t>11 4 01 00590</t>
  </si>
  <si>
    <t>11 4 01 70030</t>
  </si>
  <si>
    <t>11 5 00 00000</t>
  </si>
  <si>
    <t>Муниципальный проект "Развитие информационных систем, совершенствование программных технологий"</t>
  </si>
  <si>
    <t>11 5 01 00000</t>
  </si>
  <si>
    <t>11 5 01 00190</t>
  </si>
  <si>
    <t>11 5 01 00590</t>
  </si>
  <si>
    <t>Муниципальная программа "Управление и распоряжение муниципальным имуществом и земельными участками"</t>
  </si>
  <si>
    <t>12 0 00 00000</t>
  </si>
  <si>
    <t>12 2 00 00000</t>
  </si>
  <si>
    <t>Муниципальный проект "Обеспечение жильем отдельных категорий граждан"</t>
  </si>
  <si>
    <t>12 2 01 00000</t>
  </si>
  <si>
    <t>Реализация мероприятий по обеспечению жильем молодых семей</t>
  </si>
  <si>
    <t>12 2 01 L4970</t>
  </si>
  <si>
    <t>Муниципальный проект "Вовлечение в оборот земель сельскохозяйственного назначения"</t>
  </si>
  <si>
    <t>12 2 02 00000</t>
  </si>
  <si>
    <t>Подготовка проектов межевания земельных участков и проведение кадастровых работ (подготовка проектов межевания земельных участков)</t>
  </si>
  <si>
    <t>12 2 02 L5991</t>
  </si>
  <si>
    <t>Подготовка проектов межевания земельных участков и проведение кадастровых работ (проведение кадастровых работ)</t>
  </si>
  <si>
    <t>12 2 02 L5992</t>
  </si>
  <si>
    <t>Муниципальный проект "Организация проведения комплексных кадастровых работ"</t>
  </si>
  <si>
    <t>12 2 03 00000</t>
  </si>
  <si>
    <t>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</si>
  <si>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12 2 03 S5110</t>
  </si>
  <si>
    <t>Муниципальный проект "Реализация мероприятий по поддержке местных инициатив населения округа по обеспечению доступа к сети интернет"</t>
  </si>
  <si>
    <t>12 2 04 00000</t>
  </si>
  <si>
    <t>12 2 04 S2270</t>
  </si>
  <si>
    <t>12 4 00 00000</t>
  </si>
  <si>
    <t>Комплекс процессных мероприятий "Управление и распоряжение имуществом округа"</t>
  </si>
  <si>
    <t>12 4 01 00000</t>
  </si>
  <si>
    <t>Приобретение специализированной техники для коммунальной сферы</t>
  </si>
  <si>
    <t>12 4 01 21410</t>
  </si>
  <si>
    <t>12 4 01 21860</t>
  </si>
  <si>
    <t>Проведение работ по межеванию земельных участков</t>
  </si>
  <si>
    <t>12 4 01 21910</t>
  </si>
  <si>
    <t>Исполнение судебных актов</t>
  </si>
  <si>
    <t>830*</t>
  </si>
  <si>
    <t>12 4 01 21990</t>
  </si>
  <si>
    <t>Осуществление отдельных государственных полномочий по предоставлению единовременной денежной выплаты взамен предоставления земельного участка гражданам, имеющим трех и более детей, состоящим на учете в качестве лиц, имеющих право на предоставление земельных участков в собственность бесплатно</t>
  </si>
  <si>
    <t>12 4 01 72300</t>
  </si>
  <si>
    <t>ВСЕГО РАСХОДОВ</t>
  </si>
  <si>
    <t>*Внесение изменений в СБР без поправок к закону (решению) о бюджете на основании 217 статьи БК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</si>
</sst>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rgb="FF000000"/>
      <name val="Arial"/>
      <family val="2"/>
      <charset val="204"/>
    </font>
    <font>
      <sz val="10"/>
      <color indexed="62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Down">
        <fgColor indexed="10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</borders>
  <cellStyleXfs count="88">
    <xf numFmtId="0" fontId="0" fillId="0" borderId="0"/>
    <xf numFmtId="0" fontId="2" fillId="0" borderId="0"/>
    <xf numFmtId="0" fontId="5" fillId="0" borderId="0"/>
    <xf numFmtId="0" fontId="2" fillId="0" borderId="8" applyNumberFormat="0">
      <alignment horizontal="right" vertical="top"/>
    </xf>
    <xf numFmtId="0" fontId="2" fillId="0" borderId="8" applyNumberFormat="0">
      <alignment horizontal="right" vertical="top"/>
    </xf>
    <xf numFmtId="0" fontId="2" fillId="0" borderId="8" applyNumberFormat="0">
      <alignment horizontal="right" vertical="top"/>
    </xf>
    <xf numFmtId="0" fontId="2" fillId="0" borderId="8" applyNumberFormat="0">
      <alignment horizontal="right" vertical="top"/>
    </xf>
    <xf numFmtId="0" fontId="2" fillId="0" borderId="8" applyNumberFormat="0">
      <alignment horizontal="right" vertical="top"/>
    </xf>
    <xf numFmtId="0" fontId="2" fillId="0" borderId="8" applyNumberFormat="0">
      <alignment horizontal="right" vertical="top"/>
    </xf>
    <xf numFmtId="0" fontId="2" fillId="0" borderId="8" applyNumberFormat="0">
      <alignment horizontal="right" vertical="top"/>
    </xf>
    <xf numFmtId="0" fontId="2" fillId="0" borderId="8" applyNumberFormat="0">
      <alignment horizontal="right" vertical="top"/>
    </xf>
    <xf numFmtId="0" fontId="2" fillId="3" borderId="8" applyNumberFormat="0">
      <alignment horizontal="right" vertical="top"/>
    </xf>
    <xf numFmtId="0" fontId="2" fillId="3" borderId="8" applyNumberFormat="0">
      <alignment horizontal="right" vertical="top"/>
    </xf>
    <xf numFmtId="0" fontId="2" fillId="3" borderId="8" applyNumberFormat="0">
      <alignment horizontal="right" vertical="top"/>
    </xf>
    <xf numFmtId="0" fontId="2" fillId="3" borderId="8" applyNumberFormat="0">
      <alignment horizontal="right" vertical="top"/>
    </xf>
    <xf numFmtId="49" fontId="2" fillId="4" borderId="8">
      <alignment horizontal="left" vertical="top"/>
    </xf>
    <xf numFmtId="49" fontId="7" fillId="0" borderId="8">
      <alignment horizontal="left" vertical="top"/>
    </xf>
    <xf numFmtId="49" fontId="2" fillId="4" borderId="8">
      <alignment horizontal="left" vertical="top"/>
    </xf>
    <xf numFmtId="49" fontId="2" fillId="4" borderId="8">
      <alignment horizontal="left" vertical="top"/>
    </xf>
    <xf numFmtId="49" fontId="2" fillId="4" borderId="8">
      <alignment horizontal="left" vertical="top"/>
    </xf>
    <xf numFmtId="0" fontId="2" fillId="5" borderId="8">
      <alignment horizontal="left" vertical="top" wrapText="1"/>
    </xf>
    <xf numFmtId="0" fontId="2" fillId="5" borderId="8">
      <alignment horizontal="left" vertical="top" wrapText="1"/>
    </xf>
    <xf numFmtId="0" fontId="2" fillId="5" borderId="8">
      <alignment horizontal="left" vertical="top" wrapText="1"/>
    </xf>
    <xf numFmtId="0" fontId="2" fillId="5" borderId="8">
      <alignment horizontal="left" vertical="top" wrapText="1"/>
    </xf>
    <xf numFmtId="0" fontId="7" fillId="0" borderId="8">
      <alignment horizontal="left" vertical="top" wrapText="1"/>
    </xf>
    <xf numFmtId="0" fontId="2" fillId="6" borderId="8">
      <alignment horizontal="left" vertical="top" wrapText="1"/>
    </xf>
    <xf numFmtId="0" fontId="2" fillId="6" borderId="8">
      <alignment horizontal="left" vertical="top" wrapText="1"/>
    </xf>
    <xf numFmtId="0" fontId="2" fillId="6" borderId="8">
      <alignment horizontal="left" vertical="top" wrapText="1"/>
    </xf>
    <xf numFmtId="0" fontId="2" fillId="6" borderId="8">
      <alignment horizontal="left" vertical="top" wrapText="1"/>
    </xf>
    <xf numFmtId="0" fontId="2" fillId="7" borderId="8">
      <alignment horizontal="left" vertical="top" wrapText="1"/>
    </xf>
    <xf numFmtId="0" fontId="2" fillId="7" borderId="8">
      <alignment horizontal="left" vertical="top" wrapText="1"/>
    </xf>
    <xf numFmtId="0" fontId="2" fillId="7" borderId="8">
      <alignment horizontal="left" vertical="top" wrapText="1"/>
    </xf>
    <xf numFmtId="0" fontId="2" fillId="7" borderId="8">
      <alignment horizontal="left" vertical="top" wrapText="1"/>
    </xf>
    <xf numFmtId="0" fontId="2" fillId="8" borderId="8">
      <alignment horizontal="left" vertical="top" wrapText="1"/>
    </xf>
    <xf numFmtId="0" fontId="2" fillId="8" borderId="8">
      <alignment horizontal="left" vertical="top" wrapText="1"/>
    </xf>
    <xf numFmtId="0" fontId="2" fillId="8" borderId="8">
      <alignment horizontal="left" vertical="top" wrapText="1"/>
    </xf>
    <xf numFmtId="0" fontId="2" fillId="8" borderId="8">
      <alignment horizontal="left" vertical="top" wrapText="1"/>
    </xf>
    <xf numFmtId="0" fontId="2" fillId="9" borderId="8">
      <alignment horizontal="left" vertical="top" wrapText="1"/>
    </xf>
    <xf numFmtId="0" fontId="2" fillId="0" borderId="8">
      <alignment horizontal="left" vertical="top" wrapText="1"/>
    </xf>
    <xf numFmtId="0" fontId="2" fillId="0" borderId="8">
      <alignment horizontal="left" vertical="top" wrapText="1"/>
    </xf>
    <xf numFmtId="0" fontId="2" fillId="0" borderId="8">
      <alignment horizontal="left" vertical="top" wrapText="1"/>
    </xf>
    <xf numFmtId="0" fontId="2" fillId="0" borderId="8">
      <alignment horizontal="left" vertical="top" wrapText="1"/>
    </xf>
    <xf numFmtId="0" fontId="2" fillId="9" borderId="8">
      <alignment horizontal="left" vertical="top" wrapText="1"/>
    </xf>
    <xf numFmtId="0" fontId="2" fillId="9" borderId="8">
      <alignment horizontal="left" vertical="top" wrapText="1"/>
    </xf>
    <xf numFmtId="0" fontId="2" fillId="9" borderId="8">
      <alignment horizontal="left" vertical="top" wrapText="1"/>
    </xf>
    <xf numFmtId="0" fontId="8" fillId="0" borderId="0">
      <alignment horizontal="left" vertical="top"/>
    </xf>
    <xf numFmtId="0" fontId="2" fillId="0" borderId="0"/>
    <xf numFmtId="0" fontId="5" fillId="0" borderId="0"/>
    <xf numFmtId="0" fontId="5" fillId="0" borderId="0"/>
    <xf numFmtId="0" fontId="9" fillId="0" borderId="0"/>
    <xf numFmtId="0" fontId="1" fillId="0" borderId="0"/>
    <xf numFmtId="0" fontId="2" fillId="5" borderId="9" applyNumberFormat="0">
      <alignment horizontal="right" vertical="top"/>
    </xf>
    <xf numFmtId="0" fontId="2" fillId="6" borderId="9" applyNumberFormat="0">
      <alignment horizontal="right" vertical="top"/>
    </xf>
    <xf numFmtId="0" fontId="2" fillId="0" borderId="8" applyNumberFormat="0">
      <alignment horizontal="right" vertical="top"/>
    </xf>
    <xf numFmtId="0" fontId="2" fillId="0" borderId="8" applyNumberFormat="0">
      <alignment horizontal="right" vertical="top"/>
    </xf>
    <xf numFmtId="0" fontId="2" fillId="0" borderId="8" applyNumberFormat="0">
      <alignment horizontal="right" vertical="top"/>
    </xf>
    <xf numFmtId="0" fontId="2" fillId="0" borderId="8" applyNumberFormat="0">
      <alignment horizontal="right" vertical="top"/>
    </xf>
    <xf numFmtId="0" fontId="2" fillId="6" borderId="9" applyNumberFormat="0">
      <alignment horizontal="right" vertical="top"/>
    </xf>
    <xf numFmtId="0" fontId="2" fillId="6" borderId="9" applyNumberFormat="0">
      <alignment horizontal="right" vertical="top"/>
    </xf>
    <xf numFmtId="0" fontId="2" fillId="6" borderId="9" applyNumberFormat="0">
      <alignment horizontal="right" vertical="top"/>
    </xf>
    <xf numFmtId="0" fontId="2" fillId="0" borderId="8" applyNumberFormat="0">
      <alignment horizontal="right" vertical="top"/>
    </xf>
    <xf numFmtId="0" fontId="2" fillId="0" borderId="8" applyNumberFormat="0">
      <alignment horizontal="right" vertical="top"/>
    </xf>
    <xf numFmtId="0" fontId="2" fillId="0" borderId="8" applyNumberFormat="0">
      <alignment horizontal="right" vertical="top"/>
    </xf>
    <xf numFmtId="0" fontId="2" fillId="0" borderId="8" applyNumberFormat="0">
      <alignment horizontal="right" vertical="top"/>
    </xf>
    <xf numFmtId="0" fontId="2" fillId="5" borderId="9" applyNumberFormat="0">
      <alignment horizontal="right" vertical="top"/>
    </xf>
    <xf numFmtId="0" fontId="2" fillId="5" borderId="9" applyNumberFormat="0">
      <alignment horizontal="right" vertical="top"/>
    </xf>
    <xf numFmtId="0" fontId="2" fillId="5" borderId="9" applyNumberFormat="0">
      <alignment horizontal="right" vertical="top"/>
    </xf>
    <xf numFmtId="0" fontId="2" fillId="7" borderId="9" applyNumberFormat="0">
      <alignment horizontal="right" vertical="top"/>
    </xf>
    <xf numFmtId="0" fontId="2" fillId="0" borderId="8" applyNumberFormat="0">
      <alignment horizontal="right" vertical="top"/>
    </xf>
    <xf numFmtId="0" fontId="2" fillId="0" borderId="8" applyNumberFormat="0">
      <alignment horizontal="right" vertical="top"/>
    </xf>
    <xf numFmtId="0" fontId="2" fillId="0" borderId="8" applyNumberFormat="0">
      <alignment horizontal="right" vertical="top"/>
    </xf>
    <xf numFmtId="0" fontId="2" fillId="0" borderId="8" applyNumberFormat="0">
      <alignment horizontal="right" vertical="top"/>
    </xf>
    <xf numFmtId="0" fontId="2" fillId="7" borderId="9" applyNumberFormat="0">
      <alignment horizontal="right" vertical="top"/>
    </xf>
    <xf numFmtId="0" fontId="2" fillId="7" borderId="9" applyNumberFormat="0">
      <alignment horizontal="right" vertical="top"/>
    </xf>
    <xf numFmtId="0" fontId="2" fillId="7" borderId="9" applyNumberFormat="0">
      <alignment horizontal="right" vertical="top"/>
    </xf>
    <xf numFmtId="49" fontId="10" fillId="10" borderId="8">
      <alignment horizontal="left" vertical="top" wrapText="1"/>
    </xf>
    <xf numFmtId="49" fontId="2" fillId="0" borderId="8">
      <alignment horizontal="left" vertical="top" wrapText="1"/>
    </xf>
    <xf numFmtId="49" fontId="2" fillId="0" borderId="8">
      <alignment horizontal="left" vertical="top" wrapText="1"/>
    </xf>
    <xf numFmtId="49" fontId="2" fillId="0" borderId="8">
      <alignment horizontal="left" vertical="top" wrapText="1"/>
    </xf>
    <xf numFmtId="49" fontId="2" fillId="0" borderId="8">
      <alignment horizontal="left" vertical="top" wrapText="1"/>
    </xf>
    <xf numFmtId="0" fontId="2" fillId="9" borderId="8">
      <alignment horizontal="left" vertical="top" wrapText="1"/>
    </xf>
    <xf numFmtId="0" fontId="2" fillId="0" borderId="8">
      <alignment horizontal="left" vertical="top" wrapText="1"/>
    </xf>
    <xf numFmtId="0" fontId="2" fillId="0" borderId="8">
      <alignment horizontal="left" vertical="top" wrapText="1"/>
    </xf>
    <xf numFmtId="0" fontId="2" fillId="0" borderId="8">
      <alignment horizontal="left" vertical="top" wrapText="1"/>
    </xf>
    <xf numFmtId="0" fontId="2" fillId="0" borderId="8">
      <alignment horizontal="left" vertical="top" wrapText="1"/>
    </xf>
    <xf numFmtId="0" fontId="2" fillId="9" borderId="8">
      <alignment horizontal="left" vertical="top" wrapText="1"/>
    </xf>
    <xf numFmtId="0" fontId="2" fillId="9" borderId="8">
      <alignment horizontal="left" vertical="top" wrapText="1"/>
    </xf>
    <xf numFmtId="0" fontId="2" fillId="9" borderId="8">
      <alignment horizontal="left" vertical="top" wrapText="1"/>
    </xf>
  </cellStyleXfs>
  <cellXfs count="57">
    <xf numFmtId="0" fontId="0" fillId="0" borderId="0" xfId="0"/>
    <xf numFmtId="0" fontId="3" fillId="2" borderId="0" xfId="1" applyFont="1" applyFill="1" applyAlignment="1">
      <alignment wrapText="1"/>
    </xf>
    <xf numFmtId="0" fontId="3" fillId="2" borderId="0" xfId="1" applyFont="1" applyFill="1" applyAlignment="1"/>
    <xf numFmtId="0" fontId="3" fillId="2" borderId="0" xfId="1" applyFont="1" applyFill="1"/>
    <xf numFmtId="0" fontId="3" fillId="2" borderId="0" xfId="1" applyFont="1" applyFill="1" applyAlignment="1">
      <alignment horizontal="left"/>
    </xf>
    <xf numFmtId="0" fontId="3" fillId="2" borderId="0" xfId="1" applyFont="1" applyFill="1" applyBorder="1" applyAlignment="1">
      <alignment wrapText="1"/>
    </xf>
    <xf numFmtId="0" fontId="3" fillId="2" borderId="0" xfId="1" applyFont="1" applyFill="1" applyBorder="1"/>
    <xf numFmtId="0" fontId="3" fillId="2" borderId="0" xfId="2" applyNumberFormat="1" applyFont="1" applyFill="1" applyBorder="1" applyAlignment="1" applyProtection="1">
      <alignment horizontal="right"/>
      <protection hidden="1"/>
    </xf>
    <xf numFmtId="0" fontId="3" fillId="2" borderId="0" xfId="1" applyFont="1" applyFill="1" applyBorder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2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left" vertical="center" wrapText="1"/>
    </xf>
    <xf numFmtId="49" fontId="3" fillId="2" borderId="4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justify" vertical="center" wrapText="1"/>
    </xf>
    <xf numFmtId="49" fontId="3" fillId="2" borderId="5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left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 applyProtection="1">
      <alignment horizontal="left" vertical="center" wrapText="1"/>
    </xf>
    <xf numFmtId="49" fontId="3" fillId="2" borderId="1" xfId="1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 wrapText="1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 applyProtection="1">
      <alignment horizontal="left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left" vertical="top"/>
    </xf>
    <xf numFmtId="164" fontId="3" fillId="2" borderId="0" xfId="1" applyNumberFormat="1" applyFont="1" applyFill="1"/>
    <xf numFmtId="0" fontId="3" fillId="2" borderId="1" xfId="1" applyFont="1" applyFill="1" applyBorder="1" applyAlignment="1">
      <alignment horizontal="left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 vertical="top" wrapText="1"/>
    </xf>
    <xf numFmtId="0" fontId="6" fillId="2" borderId="0" xfId="1" applyFont="1" applyFill="1"/>
    <xf numFmtId="164" fontId="6" fillId="2" borderId="0" xfId="1" applyNumberFormat="1" applyFont="1" applyFill="1"/>
    <xf numFmtId="0" fontId="3" fillId="2" borderId="0" xfId="1" applyFont="1" applyFill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wrapText="1"/>
    </xf>
    <xf numFmtId="0" fontId="4" fillId="2" borderId="0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</cellXfs>
  <cellStyles count="88">
    <cellStyle name="Данные (редактируемые)" xfId="3"/>
    <cellStyle name="Данные (редактируемые) 2" xfId="4"/>
    <cellStyle name="Данные (редактируемые) 3" xfId="5"/>
    <cellStyle name="Данные (редактируемые) 4" xfId="6"/>
    <cellStyle name="Данные (только для чтения)" xfId="7"/>
    <cellStyle name="Данные (только для чтения) 2" xfId="8"/>
    <cellStyle name="Данные (только для чтения) 3" xfId="9"/>
    <cellStyle name="Данные (только для чтения) 4" xfId="10"/>
    <cellStyle name="Данные для удаления" xfId="11"/>
    <cellStyle name="Данные для удаления 2" xfId="12"/>
    <cellStyle name="Данные для удаления 3" xfId="13"/>
    <cellStyle name="Данные для удаления 4" xfId="14"/>
    <cellStyle name="Заголовки полей" xfId="15"/>
    <cellStyle name="Заголовки полей [печать]" xfId="16"/>
    <cellStyle name="Заголовки полей 2" xfId="17"/>
    <cellStyle name="Заголовки полей 3" xfId="18"/>
    <cellStyle name="Заголовки полей 4" xfId="19"/>
    <cellStyle name="Заголовок меры" xfId="20"/>
    <cellStyle name="Заголовок меры 2" xfId="21"/>
    <cellStyle name="Заголовок меры 3" xfId="22"/>
    <cellStyle name="Заголовок меры 4" xfId="23"/>
    <cellStyle name="Заголовок показателя [печать]" xfId="24"/>
    <cellStyle name="Заголовок показателя константы" xfId="25"/>
    <cellStyle name="Заголовок показателя константы 2" xfId="26"/>
    <cellStyle name="Заголовок показателя константы 3" xfId="27"/>
    <cellStyle name="Заголовок показателя константы 4" xfId="28"/>
    <cellStyle name="Заголовок результата расчета" xfId="29"/>
    <cellStyle name="Заголовок результата расчета 2" xfId="30"/>
    <cellStyle name="Заголовок результата расчета 3" xfId="31"/>
    <cellStyle name="Заголовок результата расчета 4" xfId="32"/>
    <cellStyle name="Заголовок свободного показателя" xfId="33"/>
    <cellStyle name="Заголовок свободного показателя 2" xfId="34"/>
    <cellStyle name="Заголовок свободного показателя 3" xfId="35"/>
    <cellStyle name="Заголовок свободного показателя 4" xfId="36"/>
    <cellStyle name="Значение фильтра" xfId="37"/>
    <cellStyle name="Значение фильтра [печать]" xfId="38"/>
    <cellStyle name="Значение фильтра [печать] 2" xfId="39"/>
    <cellStyle name="Значение фильтра [печать] 3" xfId="40"/>
    <cellStyle name="Значение фильтра [печать] 4" xfId="41"/>
    <cellStyle name="Значение фильтра 2" xfId="42"/>
    <cellStyle name="Значение фильтра 3" xfId="43"/>
    <cellStyle name="Значение фильтра 4" xfId="44"/>
    <cellStyle name="Информация о задаче" xfId="45"/>
    <cellStyle name="Обычный" xfId="0" builtinId="0"/>
    <cellStyle name="Обычный 2" xfId="1"/>
    <cellStyle name="Обычный 2 2" xfId="2"/>
    <cellStyle name="Обычный 2 3" xfId="46"/>
    <cellStyle name="Обычный 2 4" xfId="47"/>
    <cellStyle name="Обычный 2 5" xfId="48"/>
    <cellStyle name="Обычный 3" xfId="49"/>
    <cellStyle name="Обычный 3 2" xfId="50"/>
    <cellStyle name="Отдельная ячейка" xfId="51"/>
    <cellStyle name="Отдельная ячейка - константа" xfId="52"/>
    <cellStyle name="Отдельная ячейка - константа [печать]" xfId="53"/>
    <cellStyle name="Отдельная ячейка - константа [печать] 2" xfId="54"/>
    <cellStyle name="Отдельная ячейка - константа [печать] 3" xfId="55"/>
    <cellStyle name="Отдельная ячейка - константа [печать] 4" xfId="56"/>
    <cellStyle name="Отдельная ячейка - константа 2" xfId="57"/>
    <cellStyle name="Отдельная ячейка - константа 3" xfId="58"/>
    <cellStyle name="Отдельная ячейка - константа 4" xfId="59"/>
    <cellStyle name="Отдельная ячейка [печать]" xfId="60"/>
    <cellStyle name="Отдельная ячейка [печать] 2" xfId="61"/>
    <cellStyle name="Отдельная ячейка [печать] 3" xfId="62"/>
    <cellStyle name="Отдельная ячейка [печать] 4" xfId="63"/>
    <cellStyle name="Отдельная ячейка 2" xfId="64"/>
    <cellStyle name="Отдельная ячейка 3" xfId="65"/>
    <cellStyle name="Отдельная ячейка 4" xfId="66"/>
    <cellStyle name="Отдельная ячейка-результат" xfId="67"/>
    <cellStyle name="Отдельная ячейка-результат [печать]" xfId="68"/>
    <cellStyle name="Отдельная ячейка-результат [печать] 2" xfId="69"/>
    <cellStyle name="Отдельная ячейка-результат [печать] 3" xfId="70"/>
    <cellStyle name="Отдельная ячейка-результат [печать] 4" xfId="71"/>
    <cellStyle name="Отдельная ячейка-результат 2" xfId="72"/>
    <cellStyle name="Отдельная ячейка-результат 3" xfId="73"/>
    <cellStyle name="Отдельная ячейка-результат 4" xfId="74"/>
    <cellStyle name="Свойства элементов измерения" xfId="75"/>
    <cellStyle name="Свойства элементов измерения [печать]" xfId="76"/>
    <cellStyle name="Свойства элементов измерения [печать] 2" xfId="77"/>
    <cellStyle name="Свойства элементов измерения [печать] 3" xfId="78"/>
    <cellStyle name="Свойства элементов измерения [печать] 4" xfId="79"/>
    <cellStyle name="Элементы осей" xfId="80"/>
    <cellStyle name="Элементы осей [печать]" xfId="81"/>
    <cellStyle name="Элементы осей [печать] 2" xfId="82"/>
    <cellStyle name="Элементы осей [печать] 3" xfId="83"/>
    <cellStyle name="Элементы осей [печать] 4" xfId="84"/>
    <cellStyle name="Элементы осей 2" xfId="85"/>
    <cellStyle name="Элементы осей 3" xfId="86"/>
    <cellStyle name="Элементы осей 4" xfId="8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479"/>
  <sheetViews>
    <sheetView tabSelected="1" view="pageBreakPreview" zoomScale="55" zoomScaleNormal="85" zoomScaleSheetLayoutView="55" workbookViewId="0">
      <selection activeCell="G14" sqref="G14"/>
    </sheetView>
  </sheetViews>
  <sheetFormatPr defaultRowHeight="18.75"/>
  <cols>
    <col min="1" max="1" width="120.7109375" style="1" customWidth="1"/>
    <col min="2" max="2" width="20.140625" style="1" customWidth="1"/>
    <col min="3" max="3" width="9.7109375" style="1" customWidth="1"/>
    <col min="4" max="4" width="9.7109375" style="3" customWidth="1"/>
    <col min="5" max="5" width="8.7109375" style="3" customWidth="1"/>
    <col min="6" max="6" width="10" style="3" customWidth="1"/>
    <col min="7" max="7" width="17.140625" style="3" customWidth="1"/>
    <col min="8" max="8" width="15.7109375" style="3" customWidth="1"/>
    <col min="9" max="9" width="15.5703125" style="3" bestFit="1" customWidth="1"/>
    <col min="10" max="10" width="11.140625" style="3" customWidth="1"/>
    <col min="11" max="11" width="12" style="3" customWidth="1"/>
    <col min="12" max="12" width="12" style="3" bestFit="1" customWidth="1"/>
    <col min="13" max="13" width="9.28515625" style="3" bestFit="1" customWidth="1"/>
    <col min="14" max="14" width="10.42578125" style="3" bestFit="1" customWidth="1"/>
    <col min="15" max="16384" width="9.140625" style="3"/>
  </cols>
  <sheetData>
    <row r="1" spans="1:9">
      <c r="D1" s="2"/>
      <c r="E1" s="2"/>
      <c r="G1" s="2"/>
      <c r="H1" s="2"/>
      <c r="I1" s="2"/>
    </row>
    <row r="2" spans="1:9">
      <c r="D2" s="2"/>
      <c r="E2" s="2"/>
      <c r="G2" s="2"/>
      <c r="H2" s="2"/>
      <c r="I2" s="2"/>
    </row>
    <row r="3" spans="1:9">
      <c r="D3" s="2"/>
      <c r="E3" s="2"/>
      <c r="G3" s="2"/>
      <c r="H3" s="2"/>
      <c r="I3" s="2"/>
    </row>
    <row r="4" spans="1:9">
      <c r="D4" s="2"/>
      <c r="E4" s="2"/>
      <c r="G4" s="2"/>
      <c r="H4" s="2"/>
      <c r="I4" s="2"/>
    </row>
    <row r="5" spans="1:9">
      <c r="D5" s="2"/>
      <c r="E5" s="2"/>
      <c r="G5" s="2"/>
      <c r="H5" s="2"/>
      <c r="I5" s="2"/>
    </row>
    <row r="6" spans="1:9">
      <c r="A6" s="53" t="s">
        <v>0</v>
      </c>
      <c r="B6" s="53"/>
      <c r="C6" s="53"/>
      <c r="D6" s="53"/>
      <c r="E6" s="53"/>
      <c r="F6" s="53"/>
      <c r="G6" s="53"/>
      <c r="H6" s="53"/>
      <c r="I6" s="2"/>
    </row>
    <row r="7" spans="1:9" ht="24.75" customHeight="1">
      <c r="A7" s="53"/>
      <c r="B7" s="53"/>
      <c r="C7" s="53"/>
      <c r="D7" s="53"/>
      <c r="E7" s="53"/>
      <c r="F7" s="53"/>
      <c r="G7" s="53"/>
      <c r="H7" s="53"/>
      <c r="I7" s="2"/>
    </row>
    <row r="8" spans="1:9" ht="28.5" customHeight="1">
      <c r="A8" s="54" t="s">
        <v>1</v>
      </c>
      <c r="B8" s="54"/>
      <c r="C8" s="54"/>
      <c r="D8" s="54"/>
      <c r="E8" s="54"/>
      <c r="F8" s="54"/>
      <c r="G8" s="54"/>
      <c r="H8" s="54"/>
      <c r="I8" s="2"/>
    </row>
    <row r="9" spans="1:9">
      <c r="D9" s="2"/>
      <c r="F9" s="4"/>
      <c r="G9" s="4"/>
      <c r="H9" s="4"/>
      <c r="I9" s="2"/>
    </row>
    <row r="10" spans="1:9">
      <c r="A10" s="55"/>
      <c r="B10" s="55"/>
      <c r="C10" s="55"/>
      <c r="D10" s="55"/>
      <c r="E10" s="55"/>
      <c r="F10" s="55"/>
      <c r="G10" s="55"/>
      <c r="H10" s="55"/>
    </row>
    <row r="11" spans="1:9">
      <c r="A11" s="5"/>
      <c r="B11" s="5"/>
      <c r="C11" s="5"/>
      <c r="D11" s="6"/>
      <c r="E11" s="6"/>
      <c r="F11" s="7"/>
      <c r="G11" s="6"/>
      <c r="H11" s="8" t="s">
        <v>2</v>
      </c>
    </row>
    <row r="12" spans="1:9">
      <c r="A12" s="51" t="s">
        <v>3</v>
      </c>
      <c r="B12" s="51" t="s">
        <v>4</v>
      </c>
      <c r="C12" s="51" t="s">
        <v>5</v>
      </c>
      <c r="D12" s="51" t="s">
        <v>6</v>
      </c>
      <c r="E12" s="51" t="s">
        <v>7</v>
      </c>
      <c r="F12" s="56" t="s">
        <v>8</v>
      </c>
      <c r="G12" s="51" t="s">
        <v>9</v>
      </c>
      <c r="H12" s="51" t="s">
        <v>10</v>
      </c>
    </row>
    <row r="13" spans="1:9" ht="37.5" customHeight="1">
      <c r="A13" s="51"/>
      <c r="B13" s="51"/>
      <c r="C13" s="51"/>
      <c r="D13" s="51"/>
      <c r="E13" s="51"/>
      <c r="F13" s="56"/>
      <c r="G13" s="51"/>
      <c r="H13" s="51"/>
    </row>
    <row r="14" spans="1:9">
      <c r="A14" s="9">
        <v>1</v>
      </c>
      <c r="B14" s="9">
        <v>2</v>
      </c>
      <c r="C14" s="9">
        <v>3</v>
      </c>
      <c r="D14" s="10">
        <v>4</v>
      </c>
      <c r="E14" s="10">
        <v>5</v>
      </c>
      <c r="F14" s="10">
        <v>6</v>
      </c>
      <c r="G14" s="11">
        <v>7</v>
      </c>
      <c r="H14" s="12">
        <v>8</v>
      </c>
    </row>
    <row r="15" spans="1:9" ht="37.5">
      <c r="A15" s="13" t="s">
        <v>11</v>
      </c>
      <c r="B15" s="14" t="s">
        <v>12</v>
      </c>
      <c r="C15" s="14"/>
      <c r="D15" s="14"/>
      <c r="E15" s="14"/>
      <c r="F15" s="14"/>
      <c r="G15" s="15">
        <f>G20+G31+G52+G16</f>
        <v>266220</v>
      </c>
      <c r="H15" s="15">
        <f>H20+H31+H52+H16</f>
        <v>971</v>
      </c>
    </row>
    <row r="16" spans="1:9" ht="37.5">
      <c r="A16" s="16" t="s">
        <v>13</v>
      </c>
      <c r="B16" s="17" t="s">
        <v>14</v>
      </c>
      <c r="C16" s="17"/>
      <c r="D16" s="17"/>
      <c r="E16" s="17"/>
      <c r="F16" s="17"/>
      <c r="G16" s="18">
        <f>G17</f>
        <v>210644.8</v>
      </c>
      <c r="H16" s="18">
        <f t="shared" ref="G16:H18" si="0">H17</f>
        <v>10</v>
      </c>
    </row>
    <row r="17" spans="1:9">
      <c r="A17" s="16" t="s">
        <v>15</v>
      </c>
      <c r="B17" s="17" t="s">
        <v>16</v>
      </c>
      <c r="C17" s="17"/>
      <c r="D17" s="17"/>
      <c r="E17" s="17"/>
      <c r="F17" s="17"/>
      <c r="G17" s="18">
        <f>G18</f>
        <v>210644.8</v>
      </c>
      <c r="H17" s="18">
        <f t="shared" si="0"/>
        <v>10</v>
      </c>
    </row>
    <row r="18" spans="1:9" ht="37.5">
      <c r="A18" s="16" t="s">
        <v>17</v>
      </c>
      <c r="B18" s="17" t="s">
        <v>18</v>
      </c>
      <c r="C18" s="17"/>
      <c r="D18" s="17"/>
      <c r="E18" s="17"/>
      <c r="F18" s="17"/>
      <c r="G18" s="18">
        <f t="shared" si="0"/>
        <v>210644.8</v>
      </c>
      <c r="H18" s="18">
        <f t="shared" si="0"/>
        <v>10</v>
      </c>
    </row>
    <row r="19" spans="1:9">
      <c r="A19" s="16" t="s">
        <v>19</v>
      </c>
      <c r="B19" s="17" t="s">
        <v>18</v>
      </c>
      <c r="C19" s="17" t="s">
        <v>20</v>
      </c>
      <c r="D19" s="17" t="s">
        <v>21</v>
      </c>
      <c r="E19" s="17" t="s">
        <v>22</v>
      </c>
      <c r="F19" s="17" t="s">
        <v>23</v>
      </c>
      <c r="G19" s="18">
        <f>209044+1600.8</f>
        <v>210644.8</v>
      </c>
      <c r="H19" s="18">
        <v>10</v>
      </c>
      <c r="I19" s="3" t="s">
        <v>24</v>
      </c>
    </row>
    <row r="20" spans="1:9" ht="37.5">
      <c r="A20" s="16" t="s">
        <v>25</v>
      </c>
      <c r="B20" s="17" t="s">
        <v>26</v>
      </c>
      <c r="C20" s="19"/>
      <c r="D20" s="17"/>
      <c r="E20" s="17"/>
      <c r="F20" s="19"/>
      <c r="G20" s="18">
        <f>G21+G24+G28</f>
        <v>49302.600000000006</v>
      </c>
      <c r="H20" s="18">
        <f>H21+H24+H28</f>
        <v>0</v>
      </c>
    </row>
    <row r="21" spans="1:9" ht="37.5">
      <c r="A21" s="16" t="s">
        <v>27</v>
      </c>
      <c r="B21" s="20" t="s">
        <v>28</v>
      </c>
      <c r="C21" s="19"/>
      <c r="D21" s="17"/>
      <c r="E21" s="17"/>
      <c r="F21" s="19"/>
      <c r="G21" s="18">
        <f>G22</f>
        <v>1134</v>
      </c>
      <c r="H21" s="18">
        <f>H22</f>
        <v>0</v>
      </c>
    </row>
    <row r="22" spans="1:9">
      <c r="A22" s="16" t="s">
        <v>29</v>
      </c>
      <c r="B22" s="17" t="s">
        <v>30</v>
      </c>
      <c r="C22" s="17"/>
      <c r="D22" s="17"/>
      <c r="E22" s="17"/>
      <c r="F22" s="17"/>
      <c r="G22" s="18">
        <f>G23</f>
        <v>1134</v>
      </c>
      <c r="H22" s="18">
        <f>H23</f>
        <v>0</v>
      </c>
    </row>
    <row r="23" spans="1:9">
      <c r="A23" s="21" t="s">
        <v>31</v>
      </c>
      <c r="B23" s="22" t="s">
        <v>30</v>
      </c>
      <c r="C23" s="17" t="s">
        <v>20</v>
      </c>
      <c r="D23" s="17" t="s">
        <v>21</v>
      </c>
      <c r="E23" s="17" t="s">
        <v>32</v>
      </c>
      <c r="F23" s="17" t="s">
        <v>33</v>
      </c>
      <c r="G23" s="18">
        <f>1100+34</f>
        <v>1134</v>
      </c>
      <c r="H23" s="18">
        <v>0</v>
      </c>
    </row>
    <row r="24" spans="1:9" ht="37.5">
      <c r="A24" s="23" t="s">
        <v>34</v>
      </c>
      <c r="B24" s="19" t="s">
        <v>35</v>
      </c>
      <c r="C24" s="24"/>
      <c r="D24" s="17"/>
      <c r="E24" s="17"/>
      <c r="F24" s="17"/>
      <c r="G24" s="18">
        <f>G25</f>
        <v>45061.8</v>
      </c>
      <c r="H24" s="18">
        <f>H25</f>
        <v>0</v>
      </c>
    </row>
    <row r="25" spans="1:9">
      <c r="A25" s="23" t="s">
        <v>36</v>
      </c>
      <c r="B25" s="19" t="s">
        <v>37</v>
      </c>
      <c r="C25" s="24"/>
      <c r="D25" s="17"/>
      <c r="E25" s="17"/>
      <c r="F25" s="17"/>
      <c r="G25" s="18">
        <f>G26+G27</f>
        <v>45061.8</v>
      </c>
      <c r="H25" s="18">
        <f>H26+H27</f>
        <v>0</v>
      </c>
    </row>
    <row r="26" spans="1:9">
      <c r="A26" s="21" t="s">
        <v>31</v>
      </c>
      <c r="B26" s="19" t="s">
        <v>37</v>
      </c>
      <c r="C26" s="17" t="s">
        <v>20</v>
      </c>
      <c r="D26" s="17" t="s">
        <v>21</v>
      </c>
      <c r="E26" s="17" t="s">
        <v>22</v>
      </c>
      <c r="F26" s="17" t="s">
        <v>33</v>
      </c>
      <c r="G26" s="18">
        <v>3595.4</v>
      </c>
      <c r="H26" s="18">
        <v>0</v>
      </c>
    </row>
    <row r="27" spans="1:9">
      <c r="A27" s="21" t="s">
        <v>19</v>
      </c>
      <c r="B27" s="19" t="s">
        <v>37</v>
      </c>
      <c r="C27" s="17" t="s">
        <v>20</v>
      </c>
      <c r="D27" s="17" t="s">
        <v>21</v>
      </c>
      <c r="E27" s="17" t="s">
        <v>22</v>
      </c>
      <c r="F27" s="17" t="s">
        <v>23</v>
      </c>
      <c r="G27" s="18">
        <v>41466.400000000001</v>
      </c>
      <c r="H27" s="18">
        <v>0</v>
      </c>
    </row>
    <row r="28" spans="1:9" ht="37.5">
      <c r="A28" s="25" t="s">
        <v>38</v>
      </c>
      <c r="B28" s="26" t="s">
        <v>39</v>
      </c>
      <c r="C28" s="17"/>
      <c r="D28" s="17"/>
      <c r="E28" s="17"/>
      <c r="F28" s="17"/>
      <c r="G28" s="18">
        <f>G29</f>
        <v>3106.8</v>
      </c>
      <c r="H28" s="18">
        <f>H29</f>
        <v>0</v>
      </c>
    </row>
    <row r="29" spans="1:9">
      <c r="A29" s="25" t="s">
        <v>36</v>
      </c>
      <c r="B29" s="26" t="s">
        <v>40</v>
      </c>
      <c r="C29" s="17"/>
      <c r="D29" s="17"/>
      <c r="E29" s="17"/>
      <c r="F29" s="17"/>
      <c r="G29" s="18">
        <f>G30</f>
        <v>3106.8</v>
      </c>
      <c r="H29" s="18">
        <f>H30</f>
        <v>0</v>
      </c>
    </row>
    <row r="30" spans="1:9">
      <c r="A30" s="21" t="s">
        <v>31</v>
      </c>
      <c r="B30" s="19" t="s">
        <v>40</v>
      </c>
      <c r="C30" s="17" t="s">
        <v>20</v>
      </c>
      <c r="D30" s="17" t="s">
        <v>21</v>
      </c>
      <c r="E30" s="17" t="s">
        <v>22</v>
      </c>
      <c r="F30" s="17" t="s">
        <v>33</v>
      </c>
      <c r="G30" s="18">
        <v>3106.8</v>
      </c>
      <c r="H30" s="18">
        <v>0</v>
      </c>
    </row>
    <row r="31" spans="1:9">
      <c r="A31" s="27" t="s">
        <v>41</v>
      </c>
      <c r="B31" s="17" t="s">
        <v>42</v>
      </c>
      <c r="C31" s="19"/>
      <c r="D31" s="17"/>
      <c r="E31" s="17"/>
      <c r="F31" s="17"/>
      <c r="G31" s="18">
        <f>G32+G43+G47+G38</f>
        <v>5406.5</v>
      </c>
      <c r="H31" s="18">
        <f>H32+H43+H47+H38</f>
        <v>904.6</v>
      </c>
    </row>
    <row r="32" spans="1:9" ht="37.5">
      <c r="A32" s="27" t="s">
        <v>43</v>
      </c>
      <c r="B32" s="17" t="s">
        <v>44</v>
      </c>
      <c r="C32" s="19"/>
      <c r="D32" s="17"/>
      <c r="E32" s="17"/>
      <c r="F32" s="17"/>
      <c r="G32" s="18">
        <f>G33+G35</f>
        <v>1459.3</v>
      </c>
      <c r="H32" s="18">
        <f>H33+H35</f>
        <v>400</v>
      </c>
    </row>
    <row r="33" spans="1:8">
      <c r="A33" s="16" t="s">
        <v>45</v>
      </c>
      <c r="B33" s="17" t="s">
        <v>46</v>
      </c>
      <c r="C33" s="19"/>
      <c r="D33" s="17"/>
      <c r="E33" s="17"/>
      <c r="F33" s="17"/>
      <c r="G33" s="18">
        <f>G34</f>
        <v>400</v>
      </c>
      <c r="H33" s="18">
        <f>H34</f>
        <v>400</v>
      </c>
    </row>
    <row r="34" spans="1:8">
      <c r="A34" s="16" t="s">
        <v>31</v>
      </c>
      <c r="B34" s="17" t="s">
        <v>46</v>
      </c>
      <c r="C34" s="19">
        <v>602</v>
      </c>
      <c r="D34" s="17" t="s">
        <v>21</v>
      </c>
      <c r="E34" s="17" t="s">
        <v>22</v>
      </c>
      <c r="F34" s="17" t="s">
        <v>33</v>
      </c>
      <c r="G34" s="18">
        <v>400</v>
      </c>
      <c r="H34" s="18">
        <v>400</v>
      </c>
    </row>
    <row r="35" spans="1:8">
      <c r="A35" s="16" t="s">
        <v>47</v>
      </c>
      <c r="B35" s="17" t="s">
        <v>48</v>
      </c>
      <c r="C35" s="19"/>
      <c r="D35" s="17"/>
      <c r="E35" s="17"/>
      <c r="F35" s="17"/>
      <c r="G35" s="18">
        <f>G37+G36</f>
        <v>1059.3</v>
      </c>
      <c r="H35" s="18">
        <f>H37+H36</f>
        <v>0</v>
      </c>
    </row>
    <row r="36" spans="1:8">
      <c r="A36" s="16" t="s">
        <v>31</v>
      </c>
      <c r="B36" s="17" t="s">
        <v>48</v>
      </c>
      <c r="C36" s="19">
        <v>602</v>
      </c>
      <c r="D36" s="17" t="s">
        <v>49</v>
      </c>
      <c r="E36" s="17" t="s">
        <v>50</v>
      </c>
      <c r="F36" s="17" t="s">
        <v>33</v>
      </c>
      <c r="G36" s="18">
        <v>779.3</v>
      </c>
      <c r="H36" s="18">
        <v>0</v>
      </c>
    </row>
    <row r="37" spans="1:8">
      <c r="A37" s="16" t="s">
        <v>51</v>
      </c>
      <c r="B37" s="17" t="s">
        <v>48</v>
      </c>
      <c r="C37" s="19">
        <v>604</v>
      </c>
      <c r="D37" s="17" t="s">
        <v>52</v>
      </c>
      <c r="E37" s="17" t="s">
        <v>22</v>
      </c>
      <c r="F37" s="17" t="s">
        <v>53</v>
      </c>
      <c r="G37" s="18">
        <f>80+200</f>
        <v>280</v>
      </c>
      <c r="H37" s="18">
        <v>0</v>
      </c>
    </row>
    <row r="38" spans="1:8" ht="37.5">
      <c r="A38" s="16" t="s">
        <v>54</v>
      </c>
      <c r="B38" s="17" t="s">
        <v>55</v>
      </c>
      <c r="C38" s="17"/>
      <c r="D38" s="17"/>
      <c r="E38" s="17"/>
      <c r="F38" s="17"/>
      <c r="G38" s="18">
        <f>G39+G41</f>
        <v>3288.6</v>
      </c>
      <c r="H38" s="18">
        <f>H39+H41</f>
        <v>502</v>
      </c>
    </row>
    <row r="39" spans="1:8">
      <c r="A39" s="27" t="s">
        <v>56</v>
      </c>
      <c r="B39" s="17" t="s">
        <v>57</v>
      </c>
      <c r="C39" s="17"/>
      <c r="D39" s="17"/>
      <c r="E39" s="17"/>
      <c r="F39" s="17"/>
      <c r="G39" s="18">
        <f>G40</f>
        <v>2448.6</v>
      </c>
      <c r="H39" s="18">
        <f>H40</f>
        <v>483</v>
      </c>
    </row>
    <row r="40" spans="1:8">
      <c r="A40" s="16" t="s">
        <v>31</v>
      </c>
      <c r="B40" s="17" t="s">
        <v>57</v>
      </c>
      <c r="C40" s="17" t="s">
        <v>20</v>
      </c>
      <c r="D40" s="17" t="s">
        <v>21</v>
      </c>
      <c r="E40" s="17" t="s">
        <v>32</v>
      </c>
      <c r="F40" s="17" t="s">
        <v>33</v>
      </c>
      <c r="G40" s="18">
        <v>2448.6</v>
      </c>
      <c r="H40" s="18">
        <v>483</v>
      </c>
    </row>
    <row r="41" spans="1:8">
      <c r="A41" s="16" t="s">
        <v>58</v>
      </c>
      <c r="B41" s="17" t="s">
        <v>59</v>
      </c>
      <c r="C41" s="17"/>
      <c r="D41" s="17"/>
      <c r="E41" s="17"/>
      <c r="F41" s="17"/>
      <c r="G41" s="18">
        <f>G42</f>
        <v>840</v>
      </c>
      <c r="H41" s="18">
        <f>H42</f>
        <v>19</v>
      </c>
    </row>
    <row r="42" spans="1:8">
      <c r="A42" s="16" t="s">
        <v>31</v>
      </c>
      <c r="B42" s="17" t="s">
        <v>59</v>
      </c>
      <c r="C42" s="17" t="s">
        <v>20</v>
      </c>
      <c r="D42" s="17" t="s">
        <v>60</v>
      </c>
      <c r="E42" s="17" t="s">
        <v>21</v>
      </c>
      <c r="F42" s="17" t="s">
        <v>33</v>
      </c>
      <c r="G42" s="18">
        <v>840</v>
      </c>
      <c r="H42" s="18">
        <v>19</v>
      </c>
    </row>
    <row r="43" spans="1:8" ht="37.5">
      <c r="A43" s="16" t="s">
        <v>61</v>
      </c>
      <c r="B43" s="17" t="s">
        <v>62</v>
      </c>
      <c r="C43" s="19"/>
      <c r="D43" s="17"/>
      <c r="E43" s="17"/>
      <c r="F43" s="17"/>
      <c r="G43" s="18">
        <f>G44</f>
        <v>328.59999999999997</v>
      </c>
      <c r="H43" s="18">
        <f>H44</f>
        <v>2.6</v>
      </c>
    </row>
    <row r="44" spans="1:8" ht="64.5" customHeight="1">
      <c r="A44" s="16" t="s">
        <v>63</v>
      </c>
      <c r="B44" s="17" t="s">
        <v>64</v>
      </c>
      <c r="C44" s="17"/>
      <c r="D44" s="17"/>
      <c r="E44" s="17"/>
      <c r="F44" s="17"/>
      <c r="G44" s="18">
        <f>G45+G46</f>
        <v>328.59999999999997</v>
      </c>
      <c r="H44" s="18">
        <f>H45+H46</f>
        <v>2.6</v>
      </c>
    </row>
    <row r="45" spans="1:8">
      <c r="A45" s="16" t="s">
        <v>65</v>
      </c>
      <c r="B45" s="17" t="s">
        <v>66</v>
      </c>
      <c r="C45" s="17" t="s">
        <v>20</v>
      </c>
      <c r="D45" s="17" t="s">
        <v>60</v>
      </c>
      <c r="E45" s="17" t="s">
        <v>21</v>
      </c>
      <c r="F45" s="17" t="s">
        <v>67</v>
      </c>
      <c r="G45" s="18">
        <v>280.39999999999998</v>
      </c>
      <c r="H45" s="18">
        <v>0</v>
      </c>
    </row>
    <row r="46" spans="1:8">
      <c r="A46" s="16" t="s">
        <v>31</v>
      </c>
      <c r="B46" s="17" t="s">
        <v>66</v>
      </c>
      <c r="C46" s="17" t="s">
        <v>20</v>
      </c>
      <c r="D46" s="17" t="s">
        <v>60</v>
      </c>
      <c r="E46" s="17" t="s">
        <v>21</v>
      </c>
      <c r="F46" s="17" t="s">
        <v>33</v>
      </c>
      <c r="G46" s="18">
        <v>48.2</v>
      </c>
      <c r="H46" s="18">
        <v>2.6</v>
      </c>
    </row>
    <row r="47" spans="1:8" ht="37.5">
      <c r="A47" s="16" t="s">
        <v>68</v>
      </c>
      <c r="B47" s="17" t="s">
        <v>69</v>
      </c>
      <c r="C47" s="17"/>
      <c r="D47" s="17"/>
      <c r="E47" s="17"/>
      <c r="F47" s="17"/>
      <c r="G47" s="18">
        <f>G50+G48</f>
        <v>330</v>
      </c>
      <c r="H47" s="18">
        <f>H50+H48</f>
        <v>0</v>
      </c>
    </row>
    <row r="48" spans="1:8" ht="37.5">
      <c r="A48" s="16" t="s">
        <v>70</v>
      </c>
      <c r="B48" s="17" t="s">
        <v>71</v>
      </c>
      <c r="C48" s="17"/>
      <c r="D48" s="17"/>
      <c r="E48" s="17"/>
      <c r="F48" s="17"/>
      <c r="G48" s="18">
        <f>G49</f>
        <v>51</v>
      </c>
      <c r="H48" s="18">
        <f>H49</f>
        <v>0</v>
      </c>
    </row>
    <row r="49" spans="1:8">
      <c r="A49" s="16" t="s">
        <v>31</v>
      </c>
      <c r="B49" s="17" t="s">
        <v>71</v>
      </c>
      <c r="C49" s="17" t="s">
        <v>20</v>
      </c>
      <c r="D49" s="17" t="s">
        <v>72</v>
      </c>
      <c r="E49" s="17" t="s">
        <v>52</v>
      </c>
      <c r="F49" s="17" t="s">
        <v>33</v>
      </c>
      <c r="G49" s="18">
        <v>51</v>
      </c>
      <c r="H49" s="18">
        <v>0</v>
      </c>
    </row>
    <row r="50" spans="1:8" ht="37.5">
      <c r="A50" s="28" t="s">
        <v>73</v>
      </c>
      <c r="B50" s="17" t="s">
        <v>74</v>
      </c>
      <c r="C50" s="17"/>
      <c r="D50" s="17"/>
      <c r="E50" s="17"/>
      <c r="F50" s="17"/>
      <c r="G50" s="18">
        <f>G51</f>
        <v>279</v>
      </c>
      <c r="H50" s="18">
        <f>H51</f>
        <v>0</v>
      </c>
    </row>
    <row r="51" spans="1:8">
      <c r="A51" s="16" t="s">
        <v>31</v>
      </c>
      <c r="B51" s="17" t="s">
        <v>74</v>
      </c>
      <c r="C51" s="17" t="s">
        <v>20</v>
      </c>
      <c r="D51" s="17" t="s">
        <v>72</v>
      </c>
      <c r="E51" s="17" t="s">
        <v>52</v>
      </c>
      <c r="F51" s="17" t="s">
        <v>33</v>
      </c>
      <c r="G51" s="18">
        <v>279</v>
      </c>
      <c r="H51" s="18">
        <v>0</v>
      </c>
    </row>
    <row r="52" spans="1:8">
      <c r="A52" s="16" t="s">
        <v>75</v>
      </c>
      <c r="B52" s="17" t="s">
        <v>76</v>
      </c>
      <c r="C52" s="17"/>
      <c r="D52" s="17"/>
      <c r="E52" s="17"/>
      <c r="F52" s="17"/>
      <c r="G52" s="18">
        <f>G53</f>
        <v>866.1</v>
      </c>
      <c r="H52" s="18">
        <f>H53</f>
        <v>56.4</v>
      </c>
    </row>
    <row r="53" spans="1:8">
      <c r="A53" s="16" t="s">
        <v>77</v>
      </c>
      <c r="B53" s="17" t="s">
        <v>78</v>
      </c>
      <c r="C53" s="17"/>
      <c r="D53" s="17"/>
      <c r="E53" s="17"/>
      <c r="F53" s="17"/>
      <c r="G53" s="18">
        <f>G54+G56+G58</f>
        <v>866.1</v>
      </c>
      <c r="H53" s="18">
        <f>H54+H56+H58</f>
        <v>56.4</v>
      </c>
    </row>
    <row r="54" spans="1:8">
      <c r="A54" s="16" t="s">
        <v>79</v>
      </c>
      <c r="B54" s="17" t="s">
        <v>80</v>
      </c>
      <c r="C54" s="17"/>
      <c r="D54" s="17"/>
      <c r="E54" s="17"/>
      <c r="F54" s="17"/>
      <c r="G54" s="18">
        <f>G55</f>
        <v>150</v>
      </c>
      <c r="H54" s="18">
        <f>H55</f>
        <v>6.4</v>
      </c>
    </row>
    <row r="55" spans="1:8">
      <c r="A55" s="16" t="s">
        <v>31</v>
      </c>
      <c r="B55" s="17" t="s">
        <v>81</v>
      </c>
      <c r="C55" s="17" t="s">
        <v>20</v>
      </c>
      <c r="D55" s="17" t="s">
        <v>21</v>
      </c>
      <c r="E55" s="17" t="s">
        <v>22</v>
      </c>
      <c r="F55" s="17" t="s">
        <v>33</v>
      </c>
      <c r="G55" s="18">
        <v>150</v>
      </c>
      <c r="H55" s="18">
        <v>6.4</v>
      </c>
    </row>
    <row r="56" spans="1:8">
      <c r="A56" s="16" t="s">
        <v>82</v>
      </c>
      <c r="B56" s="17" t="s">
        <v>83</v>
      </c>
      <c r="C56" s="17"/>
      <c r="D56" s="17"/>
      <c r="E56" s="17"/>
      <c r="F56" s="17"/>
      <c r="G56" s="18">
        <f>G57</f>
        <v>342.1</v>
      </c>
      <c r="H56" s="18">
        <f>H57</f>
        <v>50</v>
      </c>
    </row>
    <row r="57" spans="1:8">
      <c r="A57" s="16" t="s">
        <v>31</v>
      </c>
      <c r="B57" s="17" t="s">
        <v>83</v>
      </c>
      <c r="C57" s="17" t="s">
        <v>20</v>
      </c>
      <c r="D57" s="17" t="s">
        <v>21</v>
      </c>
      <c r="E57" s="17" t="s">
        <v>22</v>
      </c>
      <c r="F57" s="17" t="s">
        <v>33</v>
      </c>
      <c r="G57" s="18">
        <v>342.1</v>
      </c>
      <c r="H57" s="18">
        <v>50</v>
      </c>
    </row>
    <row r="58" spans="1:8">
      <c r="A58" s="16" t="s">
        <v>84</v>
      </c>
      <c r="B58" s="17" t="s">
        <v>85</v>
      </c>
      <c r="C58" s="17"/>
      <c r="D58" s="17"/>
      <c r="E58" s="17"/>
      <c r="F58" s="17"/>
      <c r="G58" s="18">
        <f>G59</f>
        <v>374</v>
      </c>
      <c r="H58" s="18">
        <f>H59</f>
        <v>0</v>
      </c>
    </row>
    <row r="59" spans="1:8">
      <c r="A59" s="16" t="s">
        <v>31</v>
      </c>
      <c r="B59" s="17" t="s">
        <v>85</v>
      </c>
      <c r="C59" s="17" t="s">
        <v>20</v>
      </c>
      <c r="D59" s="17" t="s">
        <v>21</v>
      </c>
      <c r="E59" s="17" t="s">
        <v>22</v>
      </c>
      <c r="F59" s="17" t="s">
        <v>33</v>
      </c>
      <c r="G59" s="18">
        <v>374</v>
      </c>
      <c r="H59" s="18">
        <v>0</v>
      </c>
    </row>
    <row r="60" spans="1:8" ht="37.5">
      <c r="A60" s="13" t="s">
        <v>86</v>
      </c>
      <c r="B60" s="14" t="s">
        <v>87</v>
      </c>
      <c r="C60" s="14"/>
      <c r="D60" s="14"/>
      <c r="E60" s="14"/>
      <c r="F60" s="14"/>
      <c r="G60" s="15">
        <f>G61+G78</f>
        <v>26017.4</v>
      </c>
      <c r="H60" s="15">
        <f>H61+H78</f>
        <v>3721.2000000000003</v>
      </c>
    </row>
    <row r="61" spans="1:8" ht="37.5">
      <c r="A61" s="16" t="s">
        <v>25</v>
      </c>
      <c r="B61" s="17" t="s">
        <v>88</v>
      </c>
      <c r="C61" s="14"/>
      <c r="D61" s="14"/>
      <c r="E61" s="14"/>
      <c r="F61" s="14"/>
      <c r="G61" s="18">
        <f>G62+G69+G73</f>
        <v>4363.8999999999996</v>
      </c>
      <c r="H61" s="18">
        <f>H62+H69+H73</f>
        <v>0</v>
      </c>
    </row>
    <row r="62" spans="1:8" ht="37.5">
      <c r="A62" s="16" t="s">
        <v>89</v>
      </c>
      <c r="B62" s="17" t="s">
        <v>90</v>
      </c>
      <c r="C62" s="17"/>
      <c r="D62" s="17"/>
      <c r="E62" s="17"/>
      <c r="F62" s="17"/>
      <c r="G62" s="18">
        <f>G67+G65+G63</f>
        <v>1672.6000000000001</v>
      </c>
      <c r="H62" s="18">
        <f>H67+H65+H63</f>
        <v>0</v>
      </c>
    </row>
    <row r="63" spans="1:8" ht="37.5">
      <c r="A63" s="16" t="s">
        <v>91</v>
      </c>
      <c r="B63" s="17" t="s">
        <v>92</v>
      </c>
      <c r="C63" s="17"/>
      <c r="D63" s="17"/>
      <c r="E63" s="17"/>
      <c r="F63" s="17"/>
      <c r="G63" s="18">
        <f>G64</f>
        <v>522.20000000000005</v>
      </c>
      <c r="H63" s="18">
        <f>H64</f>
        <v>0</v>
      </c>
    </row>
    <row r="64" spans="1:8">
      <c r="A64" s="16" t="s">
        <v>51</v>
      </c>
      <c r="B64" s="17" t="s">
        <v>92</v>
      </c>
      <c r="C64" s="17" t="s">
        <v>20</v>
      </c>
      <c r="D64" s="17" t="s">
        <v>93</v>
      </c>
      <c r="E64" s="17" t="s">
        <v>22</v>
      </c>
      <c r="F64" s="17" t="s">
        <v>53</v>
      </c>
      <c r="G64" s="18">
        <v>522.20000000000005</v>
      </c>
      <c r="H64" s="18">
        <v>0</v>
      </c>
    </row>
    <row r="65" spans="1:8">
      <c r="A65" s="16" t="s">
        <v>94</v>
      </c>
      <c r="B65" s="17" t="s">
        <v>95</v>
      </c>
      <c r="C65" s="17"/>
      <c r="D65" s="17"/>
      <c r="E65" s="17"/>
      <c r="F65" s="17"/>
      <c r="G65" s="18">
        <f>G66</f>
        <v>150.4</v>
      </c>
      <c r="H65" s="18">
        <f>H66</f>
        <v>0</v>
      </c>
    </row>
    <row r="66" spans="1:8">
      <c r="A66" s="16" t="s">
        <v>51</v>
      </c>
      <c r="B66" s="17" t="s">
        <v>95</v>
      </c>
      <c r="C66" s="17" t="s">
        <v>96</v>
      </c>
      <c r="D66" s="17" t="s">
        <v>93</v>
      </c>
      <c r="E66" s="17" t="s">
        <v>22</v>
      </c>
      <c r="F66" s="17" t="s">
        <v>53</v>
      </c>
      <c r="G66" s="18">
        <f>75.2+75.2</f>
        <v>150.4</v>
      </c>
      <c r="H66" s="18">
        <v>0</v>
      </c>
    </row>
    <row r="67" spans="1:8" ht="37.5">
      <c r="A67" s="16" t="s">
        <v>97</v>
      </c>
      <c r="B67" s="17" t="s">
        <v>98</v>
      </c>
      <c r="C67" s="17"/>
      <c r="D67" s="17"/>
      <c r="E67" s="17"/>
      <c r="F67" s="17"/>
      <c r="G67" s="18">
        <f>G68</f>
        <v>1000</v>
      </c>
      <c r="H67" s="18">
        <f>H68</f>
        <v>0</v>
      </c>
    </row>
    <row r="68" spans="1:8">
      <c r="A68" s="16" t="s">
        <v>51</v>
      </c>
      <c r="B68" s="17" t="s">
        <v>98</v>
      </c>
      <c r="C68" s="17" t="s">
        <v>20</v>
      </c>
      <c r="D68" s="17" t="s">
        <v>93</v>
      </c>
      <c r="E68" s="17" t="s">
        <v>22</v>
      </c>
      <c r="F68" s="17" t="s">
        <v>53</v>
      </c>
      <c r="G68" s="18">
        <f>900+100</f>
        <v>1000</v>
      </c>
      <c r="H68" s="18">
        <v>0</v>
      </c>
    </row>
    <row r="69" spans="1:8" ht="37.5">
      <c r="A69" s="16" t="s">
        <v>99</v>
      </c>
      <c r="B69" s="17" t="s">
        <v>100</v>
      </c>
      <c r="C69" s="17"/>
      <c r="D69" s="17"/>
      <c r="E69" s="17"/>
      <c r="F69" s="17"/>
      <c r="G69" s="18">
        <f>G70</f>
        <v>1089.3</v>
      </c>
      <c r="H69" s="18">
        <f>H70</f>
        <v>0</v>
      </c>
    </row>
    <row r="70" spans="1:8" ht="22.5" customHeight="1">
      <c r="A70" s="16" t="s">
        <v>101</v>
      </c>
      <c r="B70" s="20" t="s">
        <v>102</v>
      </c>
      <c r="C70" s="17"/>
      <c r="D70" s="17"/>
      <c r="E70" s="17"/>
      <c r="F70" s="17"/>
      <c r="G70" s="18">
        <f>G71+G72</f>
        <v>1089.3</v>
      </c>
      <c r="H70" s="18">
        <f>H71+H72</f>
        <v>0</v>
      </c>
    </row>
    <row r="71" spans="1:8">
      <c r="A71" s="16" t="s">
        <v>51</v>
      </c>
      <c r="B71" s="20" t="s">
        <v>102</v>
      </c>
      <c r="C71" s="17" t="s">
        <v>20</v>
      </c>
      <c r="D71" s="17" t="s">
        <v>93</v>
      </c>
      <c r="E71" s="17" t="s">
        <v>22</v>
      </c>
      <c r="F71" s="17" t="s">
        <v>53</v>
      </c>
      <c r="G71" s="18">
        <f>140+15.6</f>
        <v>155.6</v>
      </c>
      <c r="H71" s="18">
        <v>0</v>
      </c>
    </row>
    <row r="72" spans="1:8">
      <c r="A72" s="21" t="s">
        <v>51</v>
      </c>
      <c r="B72" s="20" t="s">
        <v>102</v>
      </c>
      <c r="C72" s="17" t="s">
        <v>96</v>
      </c>
      <c r="D72" s="17" t="s">
        <v>93</v>
      </c>
      <c r="E72" s="17" t="s">
        <v>22</v>
      </c>
      <c r="F72" s="17" t="s">
        <v>53</v>
      </c>
      <c r="G72" s="18">
        <f>840.4+93.3</f>
        <v>933.69999999999993</v>
      </c>
      <c r="H72" s="18">
        <v>0</v>
      </c>
    </row>
    <row r="73" spans="1:8" ht="37.5">
      <c r="A73" s="25" t="s">
        <v>103</v>
      </c>
      <c r="B73" s="29" t="s">
        <v>104</v>
      </c>
      <c r="C73" s="17"/>
      <c r="D73" s="17"/>
      <c r="E73" s="17"/>
      <c r="F73" s="17"/>
      <c r="G73" s="18">
        <f>G74</f>
        <v>1602</v>
      </c>
      <c r="H73" s="18">
        <f>H74</f>
        <v>0</v>
      </c>
    </row>
    <row r="74" spans="1:8">
      <c r="A74" s="25" t="s">
        <v>36</v>
      </c>
      <c r="B74" s="29" t="s">
        <v>105</v>
      </c>
      <c r="C74" s="17"/>
      <c r="D74" s="17"/>
      <c r="E74" s="17"/>
      <c r="F74" s="17"/>
      <c r="G74" s="18">
        <f>G77+G75+G76</f>
        <v>1602</v>
      </c>
      <c r="H74" s="18">
        <f>H77+H75+H76</f>
        <v>0</v>
      </c>
    </row>
    <row r="75" spans="1:8">
      <c r="A75" s="16" t="s">
        <v>51</v>
      </c>
      <c r="B75" s="29" t="s">
        <v>105</v>
      </c>
      <c r="C75" s="17" t="s">
        <v>20</v>
      </c>
      <c r="D75" s="17" t="s">
        <v>93</v>
      </c>
      <c r="E75" s="17" t="s">
        <v>22</v>
      </c>
      <c r="F75" s="17" t="s">
        <v>53</v>
      </c>
      <c r="G75" s="18">
        <v>1263</v>
      </c>
      <c r="H75" s="18">
        <v>0</v>
      </c>
    </row>
    <row r="76" spans="1:8">
      <c r="A76" s="16" t="s">
        <v>51</v>
      </c>
      <c r="B76" s="29" t="s">
        <v>105</v>
      </c>
      <c r="C76" s="17" t="s">
        <v>96</v>
      </c>
      <c r="D76" s="17" t="s">
        <v>93</v>
      </c>
      <c r="E76" s="17" t="s">
        <v>22</v>
      </c>
      <c r="F76" s="17" t="s">
        <v>53</v>
      </c>
      <c r="G76" s="18">
        <v>180</v>
      </c>
      <c r="H76" s="18">
        <v>0</v>
      </c>
    </row>
    <row r="77" spans="1:8">
      <c r="A77" s="16" t="s">
        <v>51</v>
      </c>
      <c r="B77" s="20" t="s">
        <v>105</v>
      </c>
      <c r="C77" s="17" t="s">
        <v>106</v>
      </c>
      <c r="D77" s="17" t="s">
        <v>93</v>
      </c>
      <c r="E77" s="17" t="s">
        <v>22</v>
      </c>
      <c r="F77" s="17" t="s">
        <v>53</v>
      </c>
      <c r="G77" s="18">
        <v>159</v>
      </c>
      <c r="H77" s="18">
        <v>0</v>
      </c>
    </row>
    <row r="78" spans="1:8">
      <c r="A78" s="27" t="s">
        <v>41</v>
      </c>
      <c r="B78" s="17" t="s">
        <v>107</v>
      </c>
      <c r="C78" s="17"/>
      <c r="D78" s="17"/>
      <c r="E78" s="17"/>
      <c r="F78" s="17"/>
      <c r="G78" s="18">
        <f>G79+G85+G90+G101+G96+G104</f>
        <v>21653.5</v>
      </c>
      <c r="H78" s="18">
        <f>H79+H85+H90+H101+H96+H104</f>
        <v>3721.2000000000003</v>
      </c>
    </row>
    <row r="79" spans="1:8">
      <c r="A79" s="16" t="s">
        <v>108</v>
      </c>
      <c r="B79" s="17" t="s">
        <v>109</v>
      </c>
      <c r="C79" s="17"/>
      <c r="D79" s="17"/>
      <c r="E79" s="17"/>
      <c r="F79" s="17"/>
      <c r="G79" s="18">
        <f>G80</f>
        <v>3270</v>
      </c>
      <c r="H79" s="18">
        <f>H80</f>
        <v>696.1</v>
      </c>
    </row>
    <row r="80" spans="1:8">
      <c r="A80" s="16" t="s">
        <v>110</v>
      </c>
      <c r="B80" s="17" t="s">
        <v>111</v>
      </c>
      <c r="C80" s="17"/>
      <c r="D80" s="17"/>
      <c r="E80" s="17"/>
      <c r="F80" s="17"/>
      <c r="G80" s="18">
        <f>G81+G82+G83+G84</f>
        <v>3270</v>
      </c>
      <c r="H80" s="18">
        <f>H81+H82+H83+H84</f>
        <v>696.1</v>
      </c>
    </row>
    <row r="81" spans="1:8">
      <c r="A81" s="16" t="s">
        <v>31</v>
      </c>
      <c r="B81" s="17" t="s">
        <v>111</v>
      </c>
      <c r="C81" s="17" t="s">
        <v>20</v>
      </c>
      <c r="D81" s="17" t="s">
        <v>93</v>
      </c>
      <c r="E81" s="17" t="s">
        <v>22</v>
      </c>
      <c r="F81" s="17" t="s">
        <v>33</v>
      </c>
      <c r="G81" s="18">
        <v>70</v>
      </c>
      <c r="H81" s="18">
        <v>0</v>
      </c>
    </row>
    <row r="82" spans="1:8">
      <c r="A82" s="16" t="s">
        <v>51</v>
      </c>
      <c r="B82" s="17" t="s">
        <v>111</v>
      </c>
      <c r="C82" s="17" t="s">
        <v>20</v>
      </c>
      <c r="D82" s="17" t="s">
        <v>93</v>
      </c>
      <c r="E82" s="17" t="s">
        <v>22</v>
      </c>
      <c r="F82" s="17" t="s">
        <v>53</v>
      </c>
      <c r="G82" s="18">
        <v>2196.8000000000002</v>
      </c>
      <c r="H82" s="18">
        <v>496.6</v>
      </c>
    </row>
    <row r="83" spans="1:8">
      <c r="A83" s="16" t="s">
        <v>51</v>
      </c>
      <c r="B83" s="17" t="s">
        <v>111</v>
      </c>
      <c r="C83" s="17" t="s">
        <v>96</v>
      </c>
      <c r="D83" s="17" t="s">
        <v>93</v>
      </c>
      <c r="E83" s="17" t="s">
        <v>22</v>
      </c>
      <c r="F83" s="17" t="s">
        <v>53</v>
      </c>
      <c r="G83" s="18">
        <v>600</v>
      </c>
      <c r="H83" s="18">
        <v>103.7</v>
      </c>
    </row>
    <row r="84" spans="1:8">
      <c r="A84" s="16" t="s">
        <v>51</v>
      </c>
      <c r="B84" s="17" t="s">
        <v>111</v>
      </c>
      <c r="C84" s="17" t="s">
        <v>106</v>
      </c>
      <c r="D84" s="17" t="s">
        <v>93</v>
      </c>
      <c r="E84" s="17" t="s">
        <v>22</v>
      </c>
      <c r="F84" s="17" t="s">
        <v>53</v>
      </c>
      <c r="G84" s="18">
        <v>403.2</v>
      </c>
      <c r="H84" s="18">
        <v>95.8</v>
      </c>
    </row>
    <row r="85" spans="1:8">
      <c r="A85" s="16" t="s">
        <v>112</v>
      </c>
      <c r="B85" s="17" t="s">
        <v>113</v>
      </c>
      <c r="C85" s="17"/>
      <c r="D85" s="17"/>
      <c r="E85" s="17"/>
      <c r="F85" s="17"/>
      <c r="G85" s="18">
        <f>G86+G88</f>
        <v>10744</v>
      </c>
      <c r="H85" s="18">
        <f>H86+H88</f>
        <v>1936.2</v>
      </c>
    </row>
    <row r="86" spans="1:8">
      <c r="A86" s="16" t="s">
        <v>114</v>
      </c>
      <c r="B86" s="17" t="s">
        <v>115</v>
      </c>
      <c r="C86" s="17"/>
      <c r="D86" s="17"/>
      <c r="E86" s="17"/>
      <c r="F86" s="17"/>
      <c r="G86" s="18">
        <f>G87</f>
        <v>6632.2</v>
      </c>
      <c r="H86" s="18">
        <f>H87</f>
        <v>1109.5</v>
      </c>
    </row>
    <row r="87" spans="1:8">
      <c r="A87" s="16" t="s">
        <v>51</v>
      </c>
      <c r="B87" s="17" t="s">
        <v>115</v>
      </c>
      <c r="C87" s="17" t="s">
        <v>20</v>
      </c>
      <c r="D87" s="17" t="s">
        <v>93</v>
      </c>
      <c r="E87" s="17" t="s">
        <v>22</v>
      </c>
      <c r="F87" s="17" t="s">
        <v>53</v>
      </c>
      <c r="G87" s="18">
        <v>6632.2</v>
      </c>
      <c r="H87" s="18">
        <v>1109.5</v>
      </c>
    </row>
    <row r="88" spans="1:8" ht="42.75" customHeight="1">
      <c r="A88" s="28" t="s">
        <v>116</v>
      </c>
      <c r="B88" s="17" t="s">
        <v>117</v>
      </c>
      <c r="C88" s="17"/>
      <c r="D88" s="17"/>
      <c r="E88" s="17"/>
      <c r="F88" s="17"/>
      <c r="G88" s="18">
        <f>G89</f>
        <v>4111.8</v>
      </c>
      <c r="H88" s="18">
        <f>H89</f>
        <v>826.7</v>
      </c>
    </row>
    <row r="89" spans="1:8">
      <c r="A89" s="16" t="s">
        <v>51</v>
      </c>
      <c r="B89" s="17" t="s">
        <v>117</v>
      </c>
      <c r="C89" s="17" t="s">
        <v>20</v>
      </c>
      <c r="D89" s="17" t="s">
        <v>93</v>
      </c>
      <c r="E89" s="17" t="s">
        <v>22</v>
      </c>
      <c r="F89" s="17" t="s">
        <v>53</v>
      </c>
      <c r="G89" s="18">
        <v>4111.8</v>
      </c>
      <c r="H89" s="18">
        <v>826.7</v>
      </c>
    </row>
    <row r="90" spans="1:8" ht="34.5" customHeight="1">
      <c r="A90" s="16" t="s">
        <v>118</v>
      </c>
      <c r="B90" s="17" t="s">
        <v>119</v>
      </c>
      <c r="C90" s="17"/>
      <c r="D90" s="17"/>
      <c r="E90" s="17"/>
      <c r="F90" s="17"/>
      <c r="G90" s="18">
        <f>G93+G91</f>
        <v>1904.5</v>
      </c>
      <c r="H90" s="18">
        <f>H93+H91</f>
        <v>130.19999999999999</v>
      </c>
    </row>
    <row r="91" spans="1:8">
      <c r="A91" s="16" t="s">
        <v>114</v>
      </c>
      <c r="B91" s="17" t="s">
        <v>120</v>
      </c>
      <c r="C91" s="17"/>
      <c r="D91" s="17"/>
      <c r="E91" s="17"/>
      <c r="F91" s="17"/>
      <c r="G91" s="18">
        <f>G92</f>
        <v>1200</v>
      </c>
      <c r="H91" s="18">
        <f>H92</f>
        <v>92.7</v>
      </c>
    </row>
    <row r="92" spans="1:8">
      <c r="A92" s="16" t="s">
        <v>51</v>
      </c>
      <c r="B92" s="17" t="s">
        <v>120</v>
      </c>
      <c r="C92" s="17" t="s">
        <v>106</v>
      </c>
      <c r="D92" s="17" t="s">
        <v>52</v>
      </c>
      <c r="E92" s="17" t="s">
        <v>52</v>
      </c>
      <c r="F92" s="17" t="s">
        <v>53</v>
      </c>
      <c r="G92" s="18">
        <v>1200</v>
      </c>
      <c r="H92" s="18">
        <v>92.7</v>
      </c>
    </row>
    <row r="93" spans="1:8">
      <c r="A93" s="16" t="s">
        <v>121</v>
      </c>
      <c r="B93" s="17" t="s">
        <v>122</v>
      </c>
      <c r="C93" s="17"/>
      <c r="D93" s="17"/>
      <c r="E93" s="17"/>
      <c r="F93" s="17"/>
      <c r="G93" s="18">
        <f>G95+G94</f>
        <v>704.5</v>
      </c>
      <c r="H93" s="18">
        <f>H95+H94</f>
        <v>37.5</v>
      </c>
    </row>
    <row r="94" spans="1:8">
      <c r="A94" s="16" t="s">
        <v>51</v>
      </c>
      <c r="B94" s="17" t="s">
        <v>122</v>
      </c>
      <c r="C94" s="17" t="s">
        <v>96</v>
      </c>
      <c r="D94" s="17" t="s">
        <v>52</v>
      </c>
      <c r="E94" s="17" t="s">
        <v>52</v>
      </c>
      <c r="F94" s="17" t="s">
        <v>53</v>
      </c>
      <c r="G94" s="18">
        <v>275.5</v>
      </c>
      <c r="H94" s="18">
        <v>35.299999999999997</v>
      </c>
    </row>
    <row r="95" spans="1:8">
      <c r="A95" s="16" t="s">
        <v>51</v>
      </c>
      <c r="B95" s="17" t="s">
        <v>122</v>
      </c>
      <c r="C95" s="17" t="s">
        <v>106</v>
      </c>
      <c r="D95" s="17" t="s">
        <v>52</v>
      </c>
      <c r="E95" s="17" t="s">
        <v>52</v>
      </c>
      <c r="F95" s="17" t="s">
        <v>53</v>
      </c>
      <c r="G95" s="18">
        <v>429</v>
      </c>
      <c r="H95" s="18">
        <v>2.2000000000000002</v>
      </c>
    </row>
    <row r="96" spans="1:8">
      <c r="A96" s="16" t="s">
        <v>123</v>
      </c>
      <c r="B96" s="17" t="s">
        <v>124</v>
      </c>
      <c r="C96" s="17"/>
      <c r="D96" s="17"/>
      <c r="E96" s="17"/>
      <c r="F96" s="17"/>
      <c r="G96" s="18">
        <f>G97+G99</f>
        <v>4377</v>
      </c>
      <c r="H96" s="18">
        <f>H97+H99</f>
        <v>913.40000000000009</v>
      </c>
    </row>
    <row r="97" spans="1:8">
      <c r="A97" s="16" t="s">
        <v>114</v>
      </c>
      <c r="B97" s="17" t="s">
        <v>125</v>
      </c>
      <c r="C97" s="17"/>
      <c r="D97" s="17"/>
      <c r="E97" s="17"/>
      <c r="F97" s="17"/>
      <c r="G97" s="18">
        <f>G98</f>
        <v>1852.3</v>
      </c>
      <c r="H97" s="18">
        <f>H98</f>
        <v>419.8</v>
      </c>
    </row>
    <row r="98" spans="1:8">
      <c r="A98" s="16" t="s">
        <v>51</v>
      </c>
      <c r="B98" s="17" t="s">
        <v>125</v>
      </c>
      <c r="C98" s="17" t="s">
        <v>20</v>
      </c>
      <c r="D98" s="17" t="s">
        <v>52</v>
      </c>
      <c r="E98" s="17" t="s">
        <v>52</v>
      </c>
      <c r="F98" s="17" t="s">
        <v>53</v>
      </c>
      <c r="G98" s="18">
        <v>1852.3</v>
      </c>
      <c r="H98" s="18">
        <v>419.8</v>
      </c>
    </row>
    <row r="99" spans="1:8" ht="43.5" customHeight="1">
      <c r="A99" s="28" t="s">
        <v>116</v>
      </c>
      <c r="B99" s="17" t="s">
        <v>126</v>
      </c>
      <c r="C99" s="17"/>
      <c r="D99" s="17"/>
      <c r="E99" s="17"/>
      <c r="F99" s="17"/>
      <c r="G99" s="18">
        <f>G100</f>
        <v>2524.6999999999998</v>
      </c>
      <c r="H99" s="18">
        <f>H100</f>
        <v>493.6</v>
      </c>
    </row>
    <row r="100" spans="1:8">
      <c r="A100" s="16" t="s">
        <v>51</v>
      </c>
      <c r="B100" s="17" t="s">
        <v>126</v>
      </c>
      <c r="C100" s="17" t="s">
        <v>20</v>
      </c>
      <c r="D100" s="17" t="s">
        <v>52</v>
      </c>
      <c r="E100" s="17" t="s">
        <v>52</v>
      </c>
      <c r="F100" s="17" t="s">
        <v>53</v>
      </c>
      <c r="G100" s="18">
        <v>2524.6999999999998</v>
      </c>
      <c r="H100" s="18">
        <v>493.6</v>
      </c>
    </row>
    <row r="101" spans="1:8" ht="39" customHeight="1">
      <c r="A101" s="16" t="s">
        <v>127</v>
      </c>
      <c r="B101" s="17" t="s">
        <v>128</v>
      </c>
      <c r="C101" s="17"/>
      <c r="D101" s="17"/>
      <c r="E101" s="17"/>
      <c r="F101" s="17"/>
      <c r="G101" s="18">
        <f>G102</f>
        <v>480</v>
      </c>
      <c r="H101" s="18">
        <f>H102</f>
        <v>0</v>
      </c>
    </row>
    <row r="102" spans="1:8">
      <c r="A102" s="16" t="s">
        <v>129</v>
      </c>
      <c r="B102" s="17" t="s">
        <v>130</v>
      </c>
      <c r="C102" s="17"/>
      <c r="D102" s="17"/>
      <c r="E102" s="17"/>
      <c r="F102" s="17"/>
      <c r="G102" s="18">
        <f>G103</f>
        <v>480</v>
      </c>
      <c r="H102" s="18">
        <f>H103</f>
        <v>0</v>
      </c>
    </row>
    <row r="103" spans="1:8">
      <c r="A103" s="16" t="s">
        <v>51</v>
      </c>
      <c r="B103" s="17" t="s">
        <v>130</v>
      </c>
      <c r="C103" s="17" t="s">
        <v>96</v>
      </c>
      <c r="D103" s="17" t="s">
        <v>52</v>
      </c>
      <c r="E103" s="17" t="s">
        <v>52</v>
      </c>
      <c r="F103" s="17" t="s">
        <v>53</v>
      </c>
      <c r="G103" s="18">
        <v>480</v>
      </c>
      <c r="H103" s="18">
        <v>0</v>
      </c>
    </row>
    <row r="104" spans="1:8" ht="37.5">
      <c r="A104" s="16" t="s">
        <v>131</v>
      </c>
      <c r="B104" s="17" t="s">
        <v>132</v>
      </c>
      <c r="C104" s="17"/>
      <c r="D104" s="17"/>
      <c r="E104" s="17"/>
      <c r="F104" s="17"/>
      <c r="G104" s="18">
        <f>G105</f>
        <v>878</v>
      </c>
      <c r="H104" s="18">
        <f>H105</f>
        <v>45.3</v>
      </c>
    </row>
    <row r="105" spans="1:8">
      <c r="A105" s="16" t="s">
        <v>129</v>
      </c>
      <c r="B105" s="17" t="s">
        <v>133</v>
      </c>
      <c r="C105" s="17"/>
      <c r="D105" s="17"/>
      <c r="E105" s="17"/>
      <c r="F105" s="17"/>
      <c r="G105" s="18">
        <f>G106</f>
        <v>878</v>
      </c>
      <c r="H105" s="18">
        <f>H106</f>
        <v>45.3</v>
      </c>
    </row>
    <row r="106" spans="1:8">
      <c r="A106" s="16" t="s">
        <v>51</v>
      </c>
      <c r="B106" s="17" t="s">
        <v>133</v>
      </c>
      <c r="C106" s="17" t="s">
        <v>96</v>
      </c>
      <c r="D106" s="17" t="s">
        <v>52</v>
      </c>
      <c r="E106" s="17" t="s">
        <v>52</v>
      </c>
      <c r="F106" s="17" t="s">
        <v>53</v>
      </c>
      <c r="G106" s="18">
        <v>878</v>
      </c>
      <c r="H106" s="18">
        <v>45.3</v>
      </c>
    </row>
    <row r="107" spans="1:8" ht="37.5">
      <c r="A107" s="13" t="s">
        <v>134</v>
      </c>
      <c r="B107" s="14" t="s">
        <v>135</v>
      </c>
      <c r="C107" s="14"/>
      <c r="D107" s="14"/>
      <c r="E107" s="14"/>
      <c r="F107" s="14"/>
      <c r="G107" s="15">
        <f>G114+G138+G108</f>
        <v>81059.8</v>
      </c>
      <c r="H107" s="15">
        <f>H114+H138+H108</f>
        <v>7024.5</v>
      </c>
    </row>
    <row r="108" spans="1:8" ht="37.5">
      <c r="A108" s="16" t="s">
        <v>13</v>
      </c>
      <c r="B108" s="17" t="s">
        <v>136</v>
      </c>
      <c r="C108" s="14"/>
      <c r="D108" s="14"/>
      <c r="E108" s="14"/>
      <c r="F108" s="14"/>
      <c r="G108" s="18">
        <f t="shared" ref="G108:H110" si="1">G109</f>
        <v>6990.7999999999993</v>
      </c>
      <c r="H108" s="18">
        <f t="shared" si="1"/>
        <v>0</v>
      </c>
    </row>
    <row r="109" spans="1:8">
      <c r="A109" s="16" t="s">
        <v>137</v>
      </c>
      <c r="B109" s="17" t="s">
        <v>138</v>
      </c>
      <c r="C109" s="14"/>
      <c r="D109" s="14"/>
      <c r="E109" s="14"/>
      <c r="F109" s="14"/>
      <c r="G109" s="18">
        <f>G110+G112</f>
        <v>6990.7999999999993</v>
      </c>
      <c r="H109" s="18">
        <f>H110+H112</f>
        <v>0</v>
      </c>
    </row>
    <row r="110" spans="1:8">
      <c r="A110" s="16" t="s">
        <v>139</v>
      </c>
      <c r="B110" s="17" t="s">
        <v>140</v>
      </c>
      <c r="C110" s="14"/>
      <c r="D110" s="14"/>
      <c r="E110" s="14"/>
      <c r="F110" s="14"/>
      <c r="G110" s="18">
        <f t="shared" si="1"/>
        <v>3194.5</v>
      </c>
      <c r="H110" s="18">
        <f t="shared" si="1"/>
        <v>0</v>
      </c>
    </row>
    <row r="111" spans="1:8">
      <c r="A111" s="16" t="s">
        <v>31</v>
      </c>
      <c r="B111" s="17" t="s">
        <v>140</v>
      </c>
      <c r="C111" s="17" t="s">
        <v>20</v>
      </c>
      <c r="D111" s="17" t="s">
        <v>21</v>
      </c>
      <c r="E111" s="17" t="s">
        <v>32</v>
      </c>
      <c r="F111" s="17" t="s">
        <v>33</v>
      </c>
      <c r="G111" s="18">
        <v>3194.5</v>
      </c>
      <c r="H111" s="18">
        <v>0</v>
      </c>
    </row>
    <row r="112" spans="1:8">
      <c r="A112" s="30" t="s">
        <v>141</v>
      </c>
      <c r="B112" s="17" t="s">
        <v>142</v>
      </c>
      <c r="C112" s="17"/>
      <c r="D112" s="17"/>
      <c r="E112" s="17"/>
      <c r="F112" s="17"/>
      <c r="G112" s="18">
        <f>G113</f>
        <v>3796.2999999999997</v>
      </c>
      <c r="H112" s="18">
        <f>H113</f>
        <v>0</v>
      </c>
    </row>
    <row r="113" spans="1:8">
      <c r="A113" s="16" t="s">
        <v>31</v>
      </c>
      <c r="B113" s="17" t="s">
        <v>142</v>
      </c>
      <c r="C113" s="17" t="s">
        <v>20</v>
      </c>
      <c r="D113" s="17" t="s">
        <v>21</v>
      </c>
      <c r="E113" s="17" t="s">
        <v>32</v>
      </c>
      <c r="F113" s="17" t="s">
        <v>33</v>
      </c>
      <c r="G113" s="18">
        <f>3416.7+379.6</f>
        <v>3796.2999999999997</v>
      </c>
      <c r="H113" s="18">
        <v>0</v>
      </c>
    </row>
    <row r="114" spans="1:8" ht="37.5">
      <c r="A114" s="16" t="s">
        <v>25</v>
      </c>
      <c r="B114" s="17" t="s">
        <v>143</v>
      </c>
      <c r="C114" s="17"/>
      <c r="D114" s="17"/>
      <c r="E114" s="17"/>
      <c r="F114" s="17"/>
      <c r="G114" s="18">
        <f>G115+G126+G129+G132+G135</f>
        <v>59110.6</v>
      </c>
      <c r="H114" s="18">
        <f>H115+H126+H129+H132+H135</f>
        <v>5320.1</v>
      </c>
    </row>
    <row r="115" spans="1:8">
      <c r="A115" s="16" t="s">
        <v>144</v>
      </c>
      <c r="B115" s="20" t="s">
        <v>145</v>
      </c>
      <c r="C115" s="20"/>
      <c r="D115" s="20"/>
      <c r="E115" s="20"/>
      <c r="F115" s="20"/>
      <c r="G115" s="18">
        <f>G120+G122+G118+G116+G124</f>
        <v>32529.799999999996</v>
      </c>
      <c r="H115" s="18">
        <f>H120+H122+H118+H116+H124</f>
        <v>5320.1</v>
      </c>
    </row>
    <row r="116" spans="1:8">
      <c r="A116" s="16" t="s">
        <v>146</v>
      </c>
      <c r="B116" s="20" t="s">
        <v>147</v>
      </c>
      <c r="C116" s="19"/>
      <c r="D116" s="17"/>
      <c r="E116" s="17"/>
      <c r="F116" s="19"/>
      <c r="G116" s="18">
        <f>G117</f>
        <v>13509.699999999999</v>
      </c>
      <c r="H116" s="18">
        <f>H117</f>
        <v>5320.1</v>
      </c>
    </row>
    <row r="117" spans="1:8">
      <c r="A117" s="16" t="s">
        <v>31</v>
      </c>
      <c r="B117" s="20" t="s">
        <v>147</v>
      </c>
      <c r="C117" s="19">
        <v>602</v>
      </c>
      <c r="D117" s="17" t="s">
        <v>21</v>
      </c>
      <c r="E117" s="17" t="s">
        <v>32</v>
      </c>
      <c r="F117" s="19">
        <v>240</v>
      </c>
      <c r="G117" s="18">
        <f>10132.3+3377.4</f>
        <v>13509.699999999999</v>
      </c>
      <c r="H117" s="18">
        <v>5320.1</v>
      </c>
    </row>
    <row r="118" spans="1:8">
      <c r="A118" s="30" t="s">
        <v>148</v>
      </c>
      <c r="B118" s="20" t="s">
        <v>149</v>
      </c>
      <c r="C118" s="20"/>
      <c r="D118" s="20"/>
      <c r="E118" s="20"/>
      <c r="F118" s="20"/>
      <c r="G118" s="18">
        <f>G119</f>
        <v>7288.9</v>
      </c>
      <c r="H118" s="18">
        <f>H119</f>
        <v>0</v>
      </c>
    </row>
    <row r="119" spans="1:8">
      <c r="A119" s="16" t="s">
        <v>31</v>
      </c>
      <c r="B119" s="20" t="s">
        <v>149</v>
      </c>
      <c r="C119" s="20">
        <v>602</v>
      </c>
      <c r="D119" s="31" t="s">
        <v>21</v>
      </c>
      <c r="E119" s="31" t="s">
        <v>32</v>
      </c>
      <c r="F119" s="20">
        <v>240</v>
      </c>
      <c r="G119" s="18">
        <v>7288.9</v>
      </c>
      <c r="H119" s="18">
        <v>0</v>
      </c>
    </row>
    <row r="120" spans="1:8">
      <c r="A120" s="16" t="s">
        <v>150</v>
      </c>
      <c r="B120" s="19" t="s">
        <v>151</v>
      </c>
      <c r="C120" s="17"/>
      <c r="D120" s="17"/>
      <c r="E120" s="17"/>
      <c r="F120" s="17"/>
      <c r="G120" s="18">
        <f>G121</f>
        <v>7244.4</v>
      </c>
      <c r="H120" s="18">
        <f>H121</f>
        <v>0</v>
      </c>
    </row>
    <row r="121" spans="1:8">
      <c r="A121" s="16" t="s">
        <v>31</v>
      </c>
      <c r="B121" s="19" t="s">
        <v>151</v>
      </c>
      <c r="C121" s="17" t="s">
        <v>20</v>
      </c>
      <c r="D121" s="17" t="s">
        <v>21</v>
      </c>
      <c r="E121" s="17" t="s">
        <v>32</v>
      </c>
      <c r="F121" s="17" t="s">
        <v>33</v>
      </c>
      <c r="G121" s="18">
        <f>6520+724.4</f>
        <v>7244.4</v>
      </c>
      <c r="H121" s="18">
        <v>0</v>
      </c>
    </row>
    <row r="122" spans="1:8">
      <c r="A122" s="16" t="s">
        <v>152</v>
      </c>
      <c r="B122" s="19" t="s">
        <v>153</v>
      </c>
      <c r="C122" s="17"/>
      <c r="D122" s="17"/>
      <c r="E122" s="17"/>
      <c r="F122" s="17"/>
      <c r="G122" s="18">
        <f>G123</f>
        <v>2592.7000000000003</v>
      </c>
      <c r="H122" s="18">
        <f>H123</f>
        <v>0</v>
      </c>
    </row>
    <row r="123" spans="1:8">
      <c r="A123" s="16" t="s">
        <v>31</v>
      </c>
      <c r="B123" s="19" t="s">
        <v>153</v>
      </c>
      <c r="C123" s="17" t="s">
        <v>20</v>
      </c>
      <c r="D123" s="17" t="s">
        <v>21</v>
      </c>
      <c r="E123" s="17" t="s">
        <v>32</v>
      </c>
      <c r="F123" s="17" t="s">
        <v>33</v>
      </c>
      <c r="G123" s="18">
        <f>2333.4+259.3</f>
        <v>2592.7000000000003</v>
      </c>
      <c r="H123" s="18">
        <v>0</v>
      </c>
    </row>
    <row r="124" spans="1:8">
      <c r="A124" s="16" t="s">
        <v>154</v>
      </c>
      <c r="B124" s="20" t="s">
        <v>155</v>
      </c>
      <c r="C124" s="19"/>
      <c r="D124" s="17"/>
      <c r="E124" s="17"/>
      <c r="F124" s="19"/>
      <c r="G124" s="18">
        <f>G125</f>
        <v>1894.1000000000001</v>
      </c>
      <c r="H124" s="18">
        <f>H125</f>
        <v>0</v>
      </c>
    </row>
    <row r="125" spans="1:8">
      <c r="A125" s="21" t="s">
        <v>31</v>
      </c>
      <c r="B125" s="20" t="s">
        <v>155</v>
      </c>
      <c r="C125" s="19">
        <v>602</v>
      </c>
      <c r="D125" s="17" t="s">
        <v>21</v>
      </c>
      <c r="E125" s="17" t="s">
        <v>32</v>
      </c>
      <c r="F125" s="19">
        <v>240</v>
      </c>
      <c r="G125" s="18">
        <f>1856.2+37.9</f>
        <v>1894.1000000000001</v>
      </c>
      <c r="H125" s="18">
        <v>0</v>
      </c>
    </row>
    <row r="126" spans="1:8" ht="37.5">
      <c r="A126" s="25" t="s">
        <v>156</v>
      </c>
      <c r="B126" s="29" t="s">
        <v>157</v>
      </c>
      <c r="C126" s="19"/>
      <c r="D126" s="17"/>
      <c r="E126" s="17"/>
      <c r="F126" s="19"/>
      <c r="G126" s="18">
        <f>G127</f>
        <v>16822.400000000001</v>
      </c>
      <c r="H126" s="18">
        <f>H127</f>
        <v>0</v>
      </c>
    </row>
    <row r="127" spans="1:8">
      <c r="A127" s="25" t="s">
        <v>36</v>
      </c>
      <c r="B127" s="29" t="s">
        <v>158</v>
      </c>
      <c r="C127" s="19"/>
      <c r="D127" s="17"/>
      <c r="E127" s="17"/>
      <c r="F127" s="19"/>
      <c r="G127" s="18">
        <f>G128</f>
        <v>16822.400000000001</v>
      </c>
      <c r="H127" s="18">
        <f>H128</f>
        <v>0</v>
      </c>
    </row>
    <row r="128" spans="1:8">
      <c r="A128" s="21" t="s">
        <v>31</v>
      </c>
      <c r="B128" s="32" t="s">
        <v>158</v>
      </c>
      <c r="C128" s="19">
        <v>602</v>
      </c>
      <c r="D128" s="17" t="s">
        <v>21</v>
      </c>
      <c r="E128" s="17" t="s">
        <v>32</v>
      </c>
      <c r="F128" s="19">
        <v>240</v>
      </c>
      <c r="G128" s="18">
        <v>16822.400000000001</v>
      </c>
      <c r="H128" s="18">
        <v>0</v>
      </c>
    </row>
    <row r="129" spans="1:8" ht="37.5">
      <c r="A129" s="23" t="s">
        <v>159</v>
      </c>
      <c r="B129" s="19" t="s">
        <v>160</v>
      </c>
      <c r="C129" s="26"/>
      <c r="D129" s="17"/>
      <c r="E129" s="17"/>
      <c r="F129" s="19"/>
      <c r="G129" s="18">
        <f>G130</f>
        <v>1337.1</v>
      </c>
      <c r="H129" s="18">
        <f>H130</f>
        <v>0</v>
      </c>
    </row>
    <row r="130" spans="1:8">
      <c r="A130" s="23" t="s">
        <v>36</v>
      </c>
      <c r="B130" s="19" t="s">
        <v>161</v>
      </c>
      <c r="C130" s="26"/>
      <c r="D130" s="17"/>
      <c r="E130" s="17"/>
      <c r="F130" s="19"/>
      <c r="G130" s="18">
        <f>G131</f>
        <v>1337.1</v>
      </c>
      <c r="H130" s="18">
        <f>H131</f>
        <v>0</v>
      </c>
    </row>
    <row r="131" spans="1:8">
      <c r="A131" s="21" t="s">
        <v>31</v>
      </c>
      <c r="B131" s="33" t="s">
        <v>161</v>
      </c>
      <c r="C131" s="33">
        <v>602</v>
      </c>
      <c r="D131" s="22" t="s">
        <v>21</v>
      </c>
      <c r="E131" s="22" t="s">
        <v>32</v>
      </c>
      <c r="F131" s="33">
        <v>240</v>
      </c>
      <c r="G131" s="34">
        <v>1337.1</v>
      </c>
      <c r="H131" s="34">
        <v>0</v>
      </c>
    </row>
    <row r="132" spans="1:8" ht="37.5">
      <c r="A132" s="25" t="s">
        <v>162</v>
      </c>
      <c r="B132" s="19" t="s">
        <v>163</v>
      </c>
      <c r="C132" s="19"/>
      <c r="D132" s="17"/>
      <c r="E132" s="17"/>
      <c r="F132" s="19"/>
      <c r="G132" s="18">
        <f>G133</f>
        <v>5939.4</v>
      </c>
      <c r="H132" s="18">
        <f>H133</f>
        <v>0</v>
      </c>
    </row>
    <row r="133" spans="1:8">
      <c r="A133" s="25" t="s">
        <v>36</v>
      </c>
      <c r="B133" s="19" t="s">
        <v>164</v>
      </c>
      <c r="C133" s="19"/>
      <c r="D133" s="17"/>
      <c r="E133" s="17"/>
      <c r="F133" s="19"/>
      <c r="G133" s="18">
        <f>G134</f>
        <v>5939.4</v>
      </c>
      <c r="H133" s="18">
        <f>H134</f>
        <v>0</v>
      </c>
    </row>
    <row r="134" spans="1:8">
      <c r="A134" s="21" t="s">
        <v>31</v>
      </c>
      <c r="B134" s="33" t="s">
        <v>164</v>
      </c>
      <c r="C134" s="19">
        <v>602</v>
      </c>
      <c r="D134" s="17" t="s">
        <v>21</v>
      </c>
      <c r="E134" s="17" t="s">
        <v>32</v>
      </c>
      <c r="F134" s="19">
        <v>240</v>
      </c>
      <c r="G134" s="18">
        <v>5939.4</v>
      </c>
      <c r="H134" s="18">
        <v>0</v>
      </c>
    </row>
    <row r="135" spans="1:8" ht="37.5">
      <c r="A135" s="23" t="s">
        <v>165</v>
      </c>
      <c r="B135" s="19" t="s">
        <v>166</v>
      </c>
      <c r="C135" s="35"/>
      <c r="D135" s="36"/>
      <c r="E135" s="36"/>
      <c r="F135" s="37"/>
      <c r="G135" s="38">
        <f>G136</f>
        <v>2481.9</v>
      </c>
      <c r="H135" s="38">
        <f>H136</f>
        <v>0</v>
      </c>
    </row>
    <row r="136" spans="1:8">
      <c r="A136" s="23" t="s">
        <v>36</v>
      </c>
      <c r="B136" s="19" t="s">
        <v>167</v>
      </c>
      <c r="C136" s="35"/>
      <c r="D136" s="36"/>
      <c r="E136" s="36"/>
      <c r="F136" s="37"/>
      <c r="G136" s="38">
        <f>G137</f>
        <v>2481.9</v>
      </c>
      <c r="H136" s="38">
        <f>H137</f>
        <v>0</v>
      </c>
    </row>
    <row r="137" spans="1:8">
      <c r="A137" s="16" t="s">
        <v>31</v>
      </c>
      <c r="B137" s="19" t="s">
        <v>167</v>
      </c>
      <c r="C137" s="37">
        <v>602</v>
      </c>
      <c r="D137" s="36" t="s">
        <v>21</v>
      </c>
      <c r="E137" s="36" t="s">
        <v>32</v>
      </c>
      <c r="F137" s="37">
        <v>240</v>
      </c>
      <c r="G137" s="38">
        <v>2481.9</v>
      </c>
      <c r="H137" s="38">
        <v>0</v>
      </c>
    </row>
    <row r="138" spans="1:8">
      <c r="A138" s="39" t="s">
        <v>41</v>
      </c>
      <c r="B138" s="37" t="s">
        <v>168</v>
      </c>
      <c r="C138" s="36"/>
      <c r="D138" s="36"/>
      <c r="E138" s="36"/>
      <c r="F138" s="36"/>
      <c r="G138" s="38">
        <f>G139</f>
        <v>14958.4</v>
      </c>
      <c r="H138" s="38">
        <f>H139</f>
        <v>1704.4</v>
      </c>
    </row>
    <row r="139" spans="1:8" ht="25.5" customHeight="1">
      <c r="A139" s="16" t="s">
        <v>169</v>
      </c>
      <c r="B139" s="17" t="s">
        <v>170</v>
      </c>
      <c r="C139" s="17"/>
      <c r="D139" s="17"/>
      <c r="E139" s="17"/>
      <c r="F139" s="17"/>
      <c r="G139" s="18">
        <f>G145+G147+G140+G143</f>
        <v>14958.4</v>
      </c>
      <c r="H139" s="18">
        <f>H145+H147+H140+H143</f>
        <v>1704.4</v>
      </c>
    </row>
    <row r="140" spans="1:8">
      <c r="A140" s="16" t="s">
        <v>114</v>
      </c>
      <c r="B140" s="17" t="s">
        <v>171</v>
      </c>
      <c r="C140" s="17"/>
      <c r="D140" s="17"/>
      <c r="E140" s="17"/>
      <c r="F140" s="17"/>
      <c r="G140" s="18">
        <f>G141+G142</f>
        <v>680</v>
      </c>
      <c r="H140" s="18">
        <f>H141+H142</f>
        <v>0</v>
      </c>
    </row>
    <row r="141" spans="1:8">
      <c r="A141" s="16" t="s">
        <v>172</v>
      </c>
      <c r="B141" s="17" t="s">
        <v>171</v>
      </c>
      <c r="C141" s="17" t="s">
        <v>20</v>
      </c>
      <c r="D141" s="17" t="s">
        <v>21</v>
      </c>
      <c r="E141" s="17" t="s">
        <v>32</v>
      </c>
      <c r="F141" s="17" t="s">
        <v>173</v>
      </c>
      <c r="G141" s="18">
        <v>576.29999999999995</v>
      </c>
      <c r="H141" s="18">
        <v>0</v>
      </c>
    </row>
    <row r="142" spans="1:8">
      <c r="A142" s="16" t="s">
        <v>31</v>
      </c>
      <c r="B142" s="17" t="s">
        <v>171</v>
      </c>
      <c r="C142" s="17" t="s">
        <v>20</v>
      </c>
      <c r="D142" s="17" t="s">
        <v>21</v>
      </c>
      <c r="E142" s="17" t="s">
        <v>32</v>
      </c>
      <c r="F142" s="17" t="s">
        <v>33</v>
      </c>
      <c r="G142" s="18">
        <v>103.7</v>
      </c>
      <c r="H142" s="18">
        <v>0</v>
      </c>
    </row>
    <row r="143" spans="1:8">
      <c r="A143" s="16" t="s">
        <v>174</v>
      </c>
      <c r="B143" s="20" t="s">
        <v>175</v>
      </c>
      <c r="C143" s="19"/>
      <c r="D143" s="17"/>
      <c r="E143" s="17"/>
      <c r="F143" s="19"/>
      <c r="G143" s="18">
        <f>G144</f>
        <v>2000</v>
      </c>
      <c r="H143" s="18">
        <f>H144</f>
        <v>865.4</v>
      </c>
    </row>
    <row r="144" spans="1:8">
      <c r="A144" s="16" t="s">
        <v>31</v>
      </c>
      <c r="B144" s="20" t="s">
        <v>175</v>
      </c>
      <c r="C144" s="19">
        <v>602</v>
      </c>
      <c r="D144" s="17" t="s">
        <v>21</v>
      </c>
      <c r="E144" s="17" t="s">
        <v>32</v>
      </c>
      <c r="F144" s="19">
        <v>240</v>
      </c>
      <c r="G144" s="18">
        <v>2000</v>
      </c>
      <c r="H144" s="18">
        <v>865.4</v>
      </c>
    </row>
    <row r="145" spans="1:8">
      <c r="A145" s="16" t="s">
        <v>176</v>
      </c>
      <c r="B145" s="17" t="s">
        <v>177</v>
      </c>
      <c r="C145" s="17"/>
      <c r="D145" s="17"/>
      <c r="E145" s="17"/>
      <c r="F145" s="17"/>
      <c r="G145" s="18">
        <f>G146</f>
        <v>9278.4</v>
      </c>
      <c r="H145" s="18">
        <f>H146</f>
        <v>839</v>
      </c>
    </row>
    <row r="146" spans="1:8">
      <c r="A146" s="16" t="s">
        <v>31</v>
      </c>
      <c r="B146" s="17" t="s">
        <v>177</v>
      </c>
      <c r="C146" s="17" t="s">
        <v>20</v>
      </c>
      <c r="D146" s="17" t="s">
        <v>21</v>
      </c>
      <c r="E146" s="17" t="s">
        <v>32</v>
      </c>
      <c r="F146" s="17" t="s">
        <v>33</v>
      </c>
      <c r="G146" s="18">
        <v>9278.4</v>
      </c>
      <c r="H146" s="18">
        <v>839</v>
      </c>
    </row>
    <row r="147" spans="1:8">
      <c r="A147" s="16" t="s">
        <v>178</v>
      </c>
      <c r="B147" s="17" t="s">
        <v>179</v>
      </c>
      <c r="C147" s="17"/>
      <c r="D147" s="17"/>
      <c r="E147" s="17"/>
      <c r="F147" s="17"/>
      <c r="G147" s="18">
        <f>G148</f>
        <v>3000</v>
      </c>
      <c r="H147" s="18">
        <f>H148</f>
        <v>0</v>
      </c>
    </row>
    <row r="148" spans="1:8">
      <c r="A148" s="16" t="s">
        <v>31</v>
      </c>
      <c r="B148" s="17" t="s">
        <v>179</v>
      </c>
      <c r="C148" s="17" t="s">
        <v>20</v>
      </c>
      <c r="D148" s="17" t="s">
        <v>21</v>
      </c>
      <c r="E148" s="17" t="s">
        <v>32</v>
      </c>
      <c r="F148" s="17" t="s">
        <v>33</v>
      </c>
      <c r="G148" s="18">
        <v>3000</v>
      </c>
      <c r="H148" s="40">
        <v>0</v>
      </c>
    </row>
    <row r="149" spans="1:8" ht="37.5">
      <c r="A149" s="13" t="s">
        <v>180</v>
      </c>
      <c r="B149" s="14" t="s">
        <v>181</v>
      </c>
      <c r="C149" s="14"/>
      <c r="D149" s="14"/>
      <c r="E149" s="14"/>
      <c r="F149" s="14"/>
      <c r="G149" s="15">
        <f>G150+G162+G192</f>
        <v>156895.70000000001</v>
      </c>
      <c r="H149" s="15">
        <f>H150+H162+H192</f>
        <v>21046.5</v>
      </c>
    </row>
    <row r="150" spans="1:8" ht="37.5">
      <c r="A150" s="16" t="s">
        <v>25</v>
      </c>
      <c r="B150" s="17" t="s">
        <v>182</v>
      </c>
      <c r="C150" s="17"/>
      <c r="D150" s="17"/>
      <c r="E150" s="17"/>
      <c r="F150" s="17"/>
      <c r="G150" s="18">
        <f>G151+G157</f>
        <v>37787.300000000003</v>
      </c>
      <c r="H150" s="18">
        <f>H151+H157</f>
        <v>351</v>
      </c>
    </row>
    <row r="151" spans="1:8">
      <c r="A151" s="16" t="s">
        <v>183</v>
      </c>
      <c r="B151" s="17" t="s">
        <v>184</v>
      </c>
      <c r="C151" s="17"/>
      <c r="D151" s="17"/>
      <c r="E151" s="17"/>
      <c r="F151" s="17"/>
      <c r="G151" s="18">
        <f>G154+G152</f>
        <v>28559</v>
      </c>
      <c r="H151" s="18">
        <f>H154+H152</f>
        <v>351</v>
      </c>
    </row>
    <row r="152" spans="1:8">
      <c r="A152" s="16" t="s">
        <v>185</v>
      </c>
      <c r="B152" s="17" t="s">
        <v>186</v>
      </c>
      <c r="C152" s="20"/>
      <c r="D152" s="20"/>
      <c r="E152" s="20"/>
      <c r="F152" s="20"/>
      <c r="G152" s="18">
        <f>G153</f>
        <v>5000</v>
      </c>
      <c r="H152" s="18">
        <f>H153</f>
        <v>351</v>
      </c>
    </row>
    <row r="153" spans="1:8">
      <c r="A153" s="16" t="s">
        <v>31</v>
      </c>
      <c r="B153" s="17" t="s">
        <v>186</v>
      </c>
      <c r="C153" s="17" t="s">
        <v>106</v>
      </c>
      <c r="D153" s="17" t="s">
        <v>187</v>
      </c>
      <c r="E153" s="17" t="s">
        <v>49</v>
      </c>
      <c r="F153" s="17" t="s">
        <v>33</v>
      </c>
      <c r="G153" s="18">
        <v>5000</v>
      </c>
      <c r="H153" s="18">
        <v>351</v>
      </c>
    </row>
    <row r="154" spans="1:8" ht="37.5">
      <c r="A154" s="16" t="s">
        <v>188</v>
      </c>
      <c r="B154" s="24" t="s">
        <v>189</v>
      </c>
      <c r="C154" s="17"/>
      <c r="D154" s="17"/>
      <c r="E154" s="17"/>
      <c r="F154" s="17"/>
      <c r="G154" s="18">
        <f>G155+G156</f>
        <v>23559</v>
      </c>
      <c r="H154" s="18">
        <f>H155+H156</f>
        <v>0</v>
      </c>
    </row>
    <row r="155" spans="1:8">
      <c r="A155" s="16" t="s">
        <v>31</v>
      </c>
      <c r="B155" s="24" t="s">
        <v>190</v>
      </c>
      <c r="C155" s="17" t="s">
        <v>106</v>
      </c>
      <c r="D155" s="17" t="s">
        <v>187</v>
      </c>
      <c r="E155" s="17" t="s">
        <v>49</v>
      </c>
      <c r="F155" s="17" t="s">
        <v>33</v>
      </c>
      <c r="G155" s="18">
        <f>15994.4+357.3</f>
        <v>16351.699999999999</v>
      </c>
      <c r="H155" s="18">
        <v>0</v>
      </c>
    </row>
    <row r="156" spans="1:8">
      <c r="A156" s="16" t="s">
        <v>51</v>
      </c>
      <c r="B156" s="24" t="s">
        <v>190</v>
      </c>
      <c r="C156" s="17" t="s">
        <v>106</v>
      </c>
      <c r="D156" s="17" t="s">
        <v>187</v>
      </c>
      <c r="E156" s="17" t="s">
        <v>49</v>
      </c>
      <c r="F156" s="17" t="s">
        <v>53</v>
      </c>
      <c r="G156" s="18">
        <f>7000+207.3</f>
        <v>7207.3</v>
      </c>
      <c r="H156" s="18"/>
    </row>
    <row r="157" spans="1:8" ht="37.5">
      <c r="A157" s="25" t="s">
        <v>191</v>
      </c>
      <c r="B157" s="24" t="s">
        <v>192</v>
      </c>
      <c r="C157" s="17"/>
      <c r="D157" s="17"/>
      <c r="E157" s="17"/>
      <c r="F157" s="17"/>
      <c r="G157" s="18">
        <f>G158</f>
        <v>9228.2999999999993</v>
      </c>
      <c r="H157" s="18">
        <f>H158</f>
        <v>0</v>
      </c>
    </row>
    <row r="158" spans="1:8">
      <c r="A158" s="25" t="s">
        <v>36</v>
      </c>
      <c r="B158" s="24" t="s">
        <v>193</v>
      </c>
      <c r="C158" s="17"/>
      <c r="D158" s="17"/>
      <c r="E158" s="17"/>
      <c r="F158" s="17"/>
      <c r="G158" s="18">
        <f>G160+G161+G159</f>
        <v>9228.2999999999993</v>
      </c>
      <c r="H158" s="18">
        <f>H160+H161+H159</f>
        <v>0</v>
      </c>
    </row>
    <row r="159" spans="1:8">
      <c r="A159" s="16" t="s">
        <v>31</v>
      </c>
      <c r="B159" s="24" t="s">
        <v>193</v>
      </c>
      <c r="C159" s="17" t="s">
        <v>20</v>
      </c>
      <c r="D159" s="17" t="s">
        <v>187</v>
      </c>
      <c r="E159" s="17" t="s">
        <v>50</v>
      </c>
      <c r="F159" s="17" t="s">
        <v>33</v>
      </c>
      <c r="G159" s="18">
        <v>150</v>
      </c>
      <c r="H159" s="18">
        <v>0</v>
      </c>
    </row>
    <row r="160" spans="1:8">
      <c r="A160" s="16" t="s">
        <v>51</v>
      </c>
      <c r="B160" s="24" t="s">
        <v>193</v>
      </c>
      <c r="C160" s="17" t="s">
        <v>106</v>
      </c>
      <c r="D160" s="17" t="s">
        <v>52</v>
      </c>
      <c r="E160" s="17" t="s">
        <v>32</v>
      </c>
      <c r="F160" s="17" t="s">
        <v>53</v>
      </c>
      <c r="G160" s="18">
        <v>2145</v>
      </c>
      <c r="H160" s="18">
        <v>0</v>
      </c>
    </row>
    <row r="161" spans="1:8">
      <c r="A161" s="16" t="s">
        <v>51</v>
      </c>
      <c r="B161" s="24" t="s">
        <v>193</v>
      </c>
      <c r="C161" s="17" t="s">
        <v>106</v>
      </c>
      <c r="D161" s="17" t="s">
        <v>187</v>
      </c>
      <c r="E161" s="17" t="s">
        <v>49</v>
      </c>
      <c r="F161" s="17" t="s">
        <v>53</v>
      </c>
      <c r="G161" s="18">
        <v>6933.3</v>
      </c>
      <c r="H161" s="18">
        <v>0</v>
      </c>
    </row>
    <row r="162" spans="1:8">
      <c r="A162" s="27" t="s">
        <v>41</v>
      </c>
      <c r="B162" s="24" t="s">
        <v>194</v>
      </c>
      <c r="C162" s="17"/>
      <c r="D162" s="17"/>
      <c r="E162" s="17"/>
      <c r="F162" s="17"/>
      <c r="G162" s="18">
        <f>G163+G180+G185</f>
        <v>114108.4</v>
      </c>
      <c r="H162" s="18">
        <f>H163+H180+H185</f>
        <v>20695.5</v>
      </c>
    </row>
    <row r="163" spans="1:8" ht="41.25" customHeight="1">
      <c r="A163" s="16" t="s">
        <v>195</v>
      </c>
      <c r="B163" s="24" t="s">
        <v>196</v>
      </c>
      <c r="C163" s="17"/>
      <c r="D163" s="17"/>
      <c r="E163" s="17"/>
      <c r="F163" s="17"/>
      <c r="G163" s="18">
        <f>G164+G167+G175+G173</f>
        <v>90704.3</v>
      </c>
      <c r="H163" s="18">
        <f>H164+H167+H175+H173</f>
        <v>16088</v>
      </c>
    </row>
    <row r="164" spans="1:8">
      <c r="A164" s="16" t="s">
        <v>197</v>
      </c>
      <c r="B164" s="24" t="s">
        <v>198</v>
      </c>
      <c r="C164" s="17"/>
      <c r="D164" s="17"/>
      <c r="E164" s="17"/>
      <c r="F164" s="17"/>
      <c r="G164" s="18">
        <f>G165+G166</f>
        <v>2766.1</v>
      </c>
      <c r="H164" s="18">
        <f>H165+H166</f>
        <v>342.8</v>
      </c>
    </row>
    <row r="165" spans="1:8">
      <c r="A165" s="16" t="s">
        <v>65</v>
      </c>
      <c r="B165" s="24" t="s">
        <v>198</v>
      </c>
      <c r="C165" s="17" t="s">
        <v>106</v>
      </c>
      <c r="D165" s="17" t="s">
        <v>187</v>
      </c>
      <c r="E165" s="17" t="s">
        <v>50</v>
      </c>
      <c r="F165" s="17" t="s">
        <v>67</v>
      </c>
      <c r="G165" s="18">
        <v>2439.1</v>
      </c>
      <c r="H165" s="18">
        <v>335.6</v>
      </c>
    </row>
    <row r="166" spans="1:8">
      <c r="A166" s="16" t="s">
        <v>31</v>
      </c>
      <c r="B166" s="24" t="s">
        <v>198</v>
      </c>
      <c r="C166" s="17" t="s">
        <v>106</v>
      </c>
      <c r="D166" s="17" t="s">
        <v>187</v>
      </c>
      <c r="E166" s="17" t="s">
        <v>50</v>
      </c>
      <c r="F166" s="17" t="s">
        <v>33</v>
      </c>
      <c r="G166" s="18">
        <v>327</v>
      </c>
      <c r="H166" s="18">
        <v>7.2</v>
      </c>
    </row>
    <row r="167" spans="1:8">
      <c r="A167" s="16" t="s">
        <v>114</v>
      </c>
      <c r="B167" s="24" t="s">
        <v>199</v>
      </c>
      <c r="C167" s="17"/>
      <c r="D167" s="17"/>
      <c r="E167" s="17"/>
      <c r="F167" s="17"/>
      <c r="G167" s="18">
        <f>G169+G170+G172+G171+G168</f>
        <v>44248.4</v>
      </c>
      <c r="H167" s="18">
        <f>H169+H170+H172+H171+H168</f>
        <v>8349.8000000000011</v>
      </c>
    </row>
    <row r="168" spans="1:8">
      <c r="A168" s="16" t="s">
        <v>51</v>
      </c>
      <c r="B168" s="24" t="s">
        <v>199</v>
      </c>
      <c r="C168" s="17" t="s">
        <v>106</v>
      </c>
      <c r="D168" s="17" t="s">
        <v>52</v>
      </c>
      <c r="E168" s="17" t="s">
        <v>32</v>
      </c>
      <c r="F168" s="17" t="s">
        <v>53</v>
      </c>
      <c r="G168" s="18">
        <v>7428.4</v>
      </c>
      <c r="H168" s="18">
        <v>1608.4</v>
      </c>
    </row>
    <row r="169" spans="1:8">
      <c r="A169" s="16" t="s">
        <v>172</v>
      </c>
      <c r="B169" s="24" t="s">
        <v>199</v>
      </c>
      <c r="C169" s="17" t="s">
        <v>106</v>
      </c>
      <c r="D169" s="17" t="s">
        <v>187</v>
      </c>
      <c r="E169" s="17" t="s">
        <v>49</v>
      </c>
      <c r="F169" s="17" t="s">
        <v>173</v>
      </c>
      <c r="G169" s="18">
        <f>6941.7</f>
        <v>6941.7</v>
      </c>
      <c r="H169" s="18">
        <v>1076.3</v>
      </c>
    </row>
    <row r="170" spans="1:8">
      <c r="A170" s="16" t="s">
        <v>31</v>
      </c>
      <c r="B170" s="24" t="s">
        <v>199</v>
      </c>
      <c r="C170" s="17" t="s">
        <v>106</v>
      </c>
      <c r="D170" s="17" t="s">
        <v>187</v>
      </c>
      <c r="E170" s="17" t="s">
        <v>49</v>
      </c>
      <c r="F170" s="17" t="s">
        <v>33</v>
      </c>
      <c r="G170" s="18">
        <v>2470.5</v>
      </c>
      <c r="H170" s="18">
        <v>444.5</v>
      </c>
    </row>
    <row r="171" spans="1:8">
      <c r="A171" s="16" t="s">
        <v>51</v>
      </c>
      <c r="B171" s="24" t="s">
        <v>199</v>
      </c>
      <c r="C171" s="17" t="s">
        <v>106</v>
      </c>
      <c r="D171" s="17" t="s">
        <v>187</v>
      </c>
      <c r="E171" s="17" t="s">
        <v>49</v>
      </c>
      <c r="F171" s="17" t="s">
        <v>53</v>
      </c>
      <c r="G171" s="18">
        <f>5165+18290.6+3926.2</f>
        <v>27381.8</v>
      </c>
      <c r="H171" s="18">
        <v>5220.6000000000004</v>
      </c>
    </row>
    <row r="172" spans="1:8">
      <c r="A172" s="16" t="s">
        <v>200</v>
      </c>
      <c r="B172" s="24" t="s">
        <v>199</v>
      </c>
      <c r="C172" s="17" t="s">
        <v>106</v>
      </c>
      <c r="D172" s="17" t="s">
        <v>187</v>
      </c>
      <c r="E172" s="17" t="s">
        <v>49</v>
      </c>
      <c r="F172" s="17" t="s">
        <v>201</v>
      </c>
      <c r="G172" s="18">
        <v>26</v>
      </c>
      <c r="H172" s="18">
        <v>0</v>
      </c>
    </row>
    <row r="173" spans="1:8" ht="56.25">
      <c r="A173" s="16" t="s">
        <v>202</v>
      </c>
      <c r="B173" s="24" t="s">
        <v>203</v>
      </c>
      <c r="C173" s="17"/>
      <c r="D173" s="17"/>
      <c r="E173" s="17"/>
      <c r="F173" s="17"/>
      <c r="G173" s="18">
        <f>G174</f>
        <v>3000</v>
      </c>
      <c r="H173" s="18">
        <f>H174</f>
        <v>0</v>
      </c>
    </row>
    <row r="174" spans="1:8">
      <c r="A174" s="16" t="s">
        <v>51</v>
      </c>
      <c r="B174" s="24" t="s">
        <v>203</v>
      </c>
      <c r="C174" s="17" t="s">
        <v>106</v>
      </c>
      <c r="D174" s="17" t="s">
        <v>52</v>
      </c>
      <c r="E174" s="17" t="s">
        <v>32</v>
      </c>
      <c r="F174" s="17" t="s">
        <v>53</v>
      </c>
      <c r="G174" s="18">
        <v>3000</v>
      </c>
      <c r="H174" s="18">
        <v>0</v>
      </c>
    </row>
    <row r="175" spans="1:8" ht="42" customHeight="1">
      <c r="A175" s="28" t="s">
        <v>116</v>
      </c>
      <c r="B175" s="24" t="s">
        <v>204</v>
      </c>
      <c r="C175" s="17"/>
      <c r="D175" s="17"/>
      <c r="E175" s="17"/>
      <c r="F175" s="17"/>
      <c r="G175" s="18">
        <f>G176+G177+G178+G179</f>
        <v>40689.800000000003</v>
      </c>
      <c r="H175" s="18">
        <f>H176+H177+H178+H179</f>
        <v>7395.4</v>
      </c>
    </row>
    <row r="176" spans="1:8">
      <c r="A176" s="16" t="s">
        <v>51</v>
      </c>
      <c r="B176" s="17" t="s">
        <v>204</v>
      </c>
      <c r="C176" s="17" t="s">
        <v>106</v>
      </c>
      <c r="D176" s="17" t="s">
        <v>52</v>
      </c>
      <c r="E176" s="17" t="s">
        <v>32</v>
      </c>
      <c r="F176" s="17" t="s">
        <v>53</v>
      </c>
      <c r="G176" s="18">
        <v>8956.5</v>
      </c>
      <c r="H176" s="18">
        <v>1407.2</v>
      </c>
    </row>
    <row r="177" spans="1:8">
      <c r="A177" s="16" t="s">
        <v>172</v>
      </c>
      <c r="B177" s="17" t="s">
        <v>204</v>
      </c>
      <c r="C177" s="17" t="s">
        <v>106</v>
      </c>
      <c r="D177" s="17" t="s">
        <v>187</v>
      </c>
      <c r="E177" s="17" t="s">
        <v>49</v>
      </c>
      <c r="F177" s="17" t="s">
        <v>173</v>
      </c>
      <c r="G177" s="18">
        <v>10812</v>
      </c>
      <c r="H177" s="18">
        <v>2234.6</v>
      </c>
    </row>
    <row r="178" spans="1:8">
      <c r="A178" s="16" t="s">
        <v>51</v>
      </c>
      <c r="B178" s="17" t="s">
        <v>204</v>
      </c>
      <c r="C178" s="17" t="s">
        <v>106</v>
      </c>
      <c r="D178" s="17" t="s">
        <v>187</v>
      </c>
      <c r="E178" s="17" t="s">
        <v>49</v>
      </c>
      <c r="F178" s="17" t="s">
        <v>53</v>
      </c>
      <c r="G178" s="18">
        <f>5945.3+12000+2233</f>
        <v>20178.3</v>
      </c>
      <c r="H178" s="18">
        <v>3548.6</v>
      </c>
    </row>
    <row r="179" spans="1:8">
      <c r="A179" s="16" t="s">
        <v>65</v>
      </c>
      <c r="B179" s="17" t="s">
        <v>204</v>
      </c>
      <c r="C179" s="17" t="s">
        <v>106</v>
      </c>
      <c r="D179" s="17" t="s">
        <v>187</v>
      </c>
      <c r="E179" s="17" t="s">
        <v>50</v>
      </c>
      <c r="F179" s="17" t="s">
        <v>67</v>
      </c>
      <c r="G179" s="18">
        <v>743</v>
      </c>
      <c r="H179" s="18">
        <v>205</v>
      </c>
    </row>
    <row r="180" spans="1:8" ht="37.5">
      <c r="A180" s="16" t="s">
        <v>205</v>
      </c>
      <c r="B180" s="17" t="s">
        <v>206</v>
      </c>
      <c r="C180" s="17"/>
      <c r="D180" s="17"/>
      <c r="E180" s="17"/>
      <c r="F180" s="17"/>
      <c r="G180" s="18">
        <f>G181+G183</f>
        <v>20584.599999999999</v>
      </c>
      <c r="H180" s="18">
        <f>H181+H183</f>
        <v>4119.5999999999995</v>
      </c>
    </row>
    <row r="181" spans="1:8">
      <c r="A181" s="16" t="s">
        <v>114</v>
      </c>
      <c r="B181" s="17" t="s">
        <v>207</v>
      </c>
      <c r="C181" s="17"/>
      <c r="D181" s="17"/>
      <c r="E181" s="17"/>
      <c r="F181" s="17"/>
      <c r="G181" s="18">
        <f>G182</f>
        <v>4982.8</v>
      </c>
      <c r="H181" s="18">
        <f>H182</f>
        <v>568.4</v>
      </c>
    </row>
    <row r="182" spans="1:8">
      <c r="A182" s="16" t="s">
        <v>172</v>
      </c>
      <c r="B182" s="17" t="s">
        <v>207</v>
      </c>
      <c r="C182" s="17" t="s">
        <v>20</v>
      </c>
      <c r="D182" s="17" t="s">
        <v>187</v>
      </c>
      <c r="E182" s="17" t="s">
        <v>50</v>
      </c>
      <c r="F182" s="17" t="s">
        <v>173</v>
      </c>
      <c r="G182" s="18">
        <v>4982.8</v>
      </c>
      <c r="H182" s="18">
        <v>568.4</v>
      </c>
    </row>
    <row r="183" spans="1:8" ht="42" customHeight="1">
      <c r="A183" s="28" t="s">
        <v>116</v>
      </c>
      <c r="B183" s="17" t="s">
        <v>208</v>
      </c>
      <c r="C183" s="17"/>
      <c r="D183" s="17"/>
      <c r="E183" s="17"/>
      <c r="F183" s="17"/>
      <c r="G183" s="18">
        <f>G184</f>
        <v>15601.8</v>
      </c>
      <c r="H183" s="18">
        <f>H184</f>
        <v>3551.2</v>
      </c>
    </row>
    <row r="184" spans="1:8">
      <c r="A184" s="16" t="s">
        <v>172</v>
      </c>
      <c r="B184" s="17" t="s">
        <v>208</v>
      </c>
      <c r="C184" s="17" t="s">
        <v>20</v>
      </c>
      <c r="D184" s="17" t="s">
        <v>187</v>
      </c>
      <c r="E184" s="17" t="s">
        <v>50</v>
      </c>
      <c r="F184" s="17" t="s">
        <v>173</v>
      </c>
      <c r="G184" s="18">
        <v>15601.8</v>
      </c>
      <c r="H184" s="18">
        <v>3551.2</v>
      </c>
    </row>
    <row r="185" spans="1:8" ht="37.5">
      <c r="A185" s="16" t="s">
        <v>209</v>
      </c>
      <c r="B185" s="17" t="s">
        <v>210</v>
      </c>
      <c r="C185" s="17"/>
      <c r="D185" s="17"/>
      <c r="E185" s="17"/>
      <c r="F185" s="17"/>
      <c r="G185" s="18">
        <f>G186+G189</f>
        <v>2819.5</v>
      </c>
      <c r="H185" s="18">
        <f>H186+H189</f>
        <v>487.9</v>
      </c>
    </row>
    <row r="186" spans="1:8">
      <c r="A186" s="28" t="s">
        <v>211</v>
      </c>
      <c r="B186" s="17" t="s">
        <v>212</v>
      </c>
      <c r="C186" s="17"/>
      <c r="D186" s="17"/>
      <c r="E186" s="17"/>
      <c r="F186" s="17"/>
      <c r="G186" s="18">
        <f>G187+G188</f>
        <v>2159.5</v>
      </c>
      <c r="H186" s="18">
        <f>H187+H188</f>
        <v>376</v>
      </c>
    </row>
    <row r="187" spans="1:8">
      <c r="A187" s="16" t="s">
        <v>65</v>
      </c>
      <c r="B187" s="24" t="s">
        <v>212</v>
      </c>
      <c r="C187" s="19">
        <v>602</v>
      </c>
      <c r="D187" s="17" t="s">
        <v>49</v>
      </c>
      <c r="E187" s="17" t="s">
        <v>50</v>
      </c>
      <c r="F187" s="17" t="s">
        <v>67</v>
      </c>
      <c r="G187" s="18">
        <v>1597.9</v>
      </c>
      <c r="H187" s="18">
        <v>312.8</v>
      </c>
    </row>
    <row r="188" spans="1:8">
      <c r="A188" s="16" t="s">
        <v>31</v>
      </c>
      <c r="B188" s="24" t="s">
        <v>212</v>
      </c>
      <c r="C188" s="19">
        <v>602</v>
      </c>
      <c r="D188" s="17" t="s">
        <v>49</v>
      </c>
      <c r="E188" s="17" t="s">
        <v>50</v>
      </c>
      <c r="F188" s="17" t="s">
        <v>33</v>
      </c>
      <c r="G188" s="18">
        <v>561.6</v>
      </c>
      <c r="H188" s="18">
        <v>63.2</v>
      </c>
    </row>
    <row r="189" spans="1:8">
      <c r="A189" s="28" t="s">
        <v>213</v>
      </c>
      <c r="B189" s="24" t="s">
        <v>214</v>
      </c>
      <c r="C189" s="17"/>
      <c r="D189" s="17"/>
      <c r="E189" s="17"/>
      <c r="F189" s="17"/>
      <c r="G189" s="18">
        <f>G190+G191</f>
        <v>660</v>
      </c>
      <c r="H189" s="18">
        <f>H190+H191</f>
        <v>111.89999999999999</v>
      </c>
    </row>
    <row r="190" spans="1:8">
      <c r="A190" s="16" t="s">
        <v>65</v>
      </c>
      <c r="B190" s="24" t="s">
        <v>214</v>
      </c>
      <c r="C190" s="17" t="s">
        <v>20</v>
      </c>
      <c r="D190" s="17" t="s">
        <v>49</v>
      </c>
      <c r="E190" s="17" t="s">
        <v>50</v>
      </c>
      <c r="F190" s="17" t="s">
        <v>67</v>
      </c>
      <c r="G190" s="18">
        <v>510</v>
      </c>
      <c r="H190" s="18">
        <v>104.3</v>
      </c>
    </row>
    <row r="191" spans="1:8">
      <c r="A191" s="16" t="s">
        <v>31</v>
      </c>
      <c r="B191" s="24" t="s">
        <v>214</v>
      </c>
      <c r="C191" s="17" t="s">
        <v>20</v>
      </c>
      <c r="D191" s="17" t="s">
        <v>49</v>
      </c>
      <c r="E191" s="17" t="s">
        <v>50</v>
      </c>
      <c r="F191" s="17" t="s">
        <v>33</v>
      </c>
      <c r="G191" s="18">
        <v>150</v>
      </c>
      <c r="H191" s="18">
        <v>7.6</v>
      </c>
    </row>
    <row r="192" spans="1:8">
      <c r="A192" s="25" t="s">
        <v>75</v>
      </c>
      <c r="B192" s="24" t="s">
        <v>215</v>
      </c>
      <c r="C192" s="17"/>
      <c r="D192" s="17"/>
      <c r="E192" s="17"/>
      <c r="F192" s="17"/>
      <c r="G192" s="18">
        <f t="shared" ref="G192:H194" si="2">G193</f>
        <v>5000</v>
      </c>
      <c r="H192" s="18">
        <f t="shared" si="2"/>
        <v>0</v>
      </c>
    </row>
    <row r="193" spans="1:8">
      <c r="A193" s="25" t="s">
        <v>216</v>
      </c>
      <c r="B193" s="24" t="s">
        <v>217</v>
      </c>
      <c r="C193" s="17"/>
      <c r="D193" s="17"/>
      <c r="E193" s="17"/>
      <c r="F193" s="17"/>
      <c r="G193" s="18">
        <f t="shared" si="2"/>
        <v>5000</v>
      </c>
      <c r="H193" s="18">
        <f t="shared" si="2"/>
        <v>0</v>
      </c>
    </row>
    <row r="194" spans="1:8" ht="56.25">
      <c r="A194" s="25" t="s">
        <v>218</v>
      </c>
      <c r="B194" s="24" t="s">
        <v>219</v>
      </c>
      <c r="C194" s="17"/>
      <c r="D194" s="17"/>
      <c r="E194" s="17"/>
      <c r="F194" s="17"/>
      <c r="G194" s="18">
        <f t="shared" si="2"/>
        <v>5000</v>
      </c>
      <c r="H194" s="18">
        <f t="shared" si="2"/>
        <v>0</v>
      </c>
    </row>
    <row r="195" spans="1:8">
      <c r="A195" s="16" t="s">
        <v>51</v>
      </c>
      <c r="B195" s="24" t="s">
        <v>219</v>
      </c>
      <c r="C195" s="17" t="s">
        <v>106</v>
      </c>
      <c r="D195" s="17" t="s">
        <v>187</v>
      </c>
      <c r="E195" s="17" t="s">
        <v>50</v>
      </c>
      <c r="F195" s="17" t="s">
        <v>53</v>
      </c>
      <c r="G195" s="18">
        <v>5000</v>
      </c>
      <c r="H195" s="18">
        <v>0</v>
      </c>
    </row>
    <row r="196" spans="1:8" s="42" customFormat="1" ht="22.5" customHeight="1">
      <c r="A196" s="13" t="s">
        <v>220</v>
      </c>
      <c r="B196" s="41" t="s">
        <v>221</v>
      </c>
      <c r="C196" s="9"/>
      <c r="D196" s="14"/>
      <c r="E196" s="14"/>
      <c r="F196" s="14"/>
      <c r="G196" s="15">
        <f>G197+G207+G235</f>
        <v>710922.8</v>
      </c>
      <c r="H196" s="15">
        <f>H197+H207+H235</f>
        <v>126652.40000000001</v>
      </c>
    </row>
    <row r="197" spans="1:8" s="42" customFormat="1" ht="37.5">
      <c r="A197" s="16" t="s">
        <v>13</v>
      </c>
      <c r="B197" s="19" t="s">
        <v>222</v>
      </c>
      <c r="C197" s="9"/>
      <c r="D197" s="14"/>
      <c r="E197" s="14"/>
      <c r="F197" s="14"/>
      <c r="G197" s="18">
        <f>G200+G198</f>
        <v>33487.199999999997</v>
      </c>
      <c r="H197" s="18">
        <f>H200+H198</f>
        <v>7837.1</v>
      </c>
    </row>
    <row r="198" spans="1:8" s="42" customFormat="1">
      <c r="A198" s="16" t="s">
        <v>223</v>
      </c>
      <c r="B198" s="19" t="s">
        <v>224</v>
      </c>
      <c r="C198" s="9"/>
      <c r="D198" s="14"/>
      <c r="E198" s="14"/>
      <c r="F198" s="14"/>
      <c r="G198" s="18">
        <f>G199</f>
        <v>1179.5</v>
      </c>
      <c r="H198" s="18">
        <f>H199</f>
        <v>0</v>
      </c>
    </row>
    <row r="199" spans="1:8" s="42" customFormat="1">
      <c r="A199" s="16" t="s">
        <v>31</v>
      </c>
      <c r="B199" s="19" t="s">
        <v>225</v>
      </c>
      <c r="C199" s="19">
        <v>604</v>
      </c>
      <c r="D199" s="17" t="s">
        <v>52</v>
      </c>
      <c r="E199" s="17" t="s">
        <v>72</v>
      </c>
      <c r="F199" s="17" t="s">
        <v>33</v>
      </c>
      <c r="G199" s="18">
        <v>1179.5</v>
      </c>
      <c r="H199" s="18">
        <v>0</v>
      </c>
    </row>
    <row r="200" spans="1:8" s="42" customFormat="1" ht="22.5" customHeight="1">
      <c r="A200" s="16" t="s">
        <v>226</v>
      </c>
      <c r="B200" s="19" t="s">
        <v>227</v>
      </c>
      <c r="C200" s="19"/>
      <c r="D200" s="17"/>
      <c r="E200" s="17"/>
      <c r="F200" s="17"/>
      <c r="G200" s="18">
        <f>G203+G201+G205</f>
        <v>32307.7</v>
      </c>
      <c r="H200" s="18">
        <f>H203+H201+H205</f>
        <v>7837.1</v>
      </c>
    </row>
    <row r="201" spans="1:8" s="42" customFormat="1" ht="77.25" customHeight="1">
      <c r="A201" s="28" t="s">
        <v>228</v>
      </c>
      <c r="B201" s="19" t="s">
        <v>229</v>
      </c>
      <c r="C201" s="19"/>
      <c r="D201" s="17"/>
      <c r="E201" s="17"/>
      <c r="F201" s="17"/>
      <c r="G201" s="18">
        <f>G202</f>
        <v>1086.5</v>
      </c>
      <c r="H201" s="18">
        <f>H202</f>
        <v>269.60000000000002</v>
      </c>
    </row>
    <row r="202" spans="1:8" s="42" customFormat="1" ht="22.5" customHeight="1">
      <c r="A202" s="16" t="s">
        <v>51</v>
      </c>
      <c r="B202" s="19" t="s">
        <v>229</v>
      </c>
      <c r="C202" s="19">
        <v>604</v>
      </c>
      <c r="D202" s="17" t="s">
        <v>52</v>
      </c>
      <c r="E202" s="17" t="s">
        <v>22</v>
      </c>
      <c r="F202" s="17" t="s">
        <v>53</v>
      </c>
      <c r="G202" s="18">
        <v>1086.5</v>
      </c>
      <c r="H202" s="18">
        <v>269.60000000000002</v>
      </c>
    </row>
    <row r="203" spans="1:8" s="42" customFormat="1" ht="37.5">
      <c r="A203" s="16" t="s">
        <v>230</v>
      </c>
      <c r="B203" s="19" t="s">
        <v>231</v>
      </c>
      <c r="C203" s="19"/>
      <c r="D203" s="17"/>
      <c r="E203" s="17"/>
      <c r="F203" s="17"/>
      <c r="G203" s="18">
        <f>G204</f>
        <v>1256</v>
      </c>
      <c r="H203" s="18">
        <f>H204</f>
        <v>335.2</v>
      </c>
    </row>
    <row r="204" spans="1:8" s="42" customFormat="1" ht="21.75" customHeight="1">
      <c r="A204" s="16" t="s">
        <v>51</v>
      </c>
      <c r="B204" s="19" t="s">
        <v>231</v>
      </c>
      <c r="C204" s="19">
        <v>604</v>
      </c>
      <c r="D204" s="17" t="s">
        <v>52</v>
      </c>
      <c r="E204" s="17" t="s">
        <v>22</v>
      </c>
      <c r="F204" s="17" t="s">
        <v>53</v>
      </c>
      <c r="G204" s="18">
        <f>50.1+1205.9</f>
        <v>1256</v>
      </c>
      <c r="H204" s="18">
        <v>335.2</v>
      </c>
    </row>
    <row r="205" spans="1:8" s="42" customFormat="1" ht="96.75" customHeight="1">
      <c r="A205" s="16" t="s">
        <v>232</v>
      </c>
      <c r="B205" s="19" t="s">
        <v>233</v>
      </c>
      <c r="C205" s="19"/>
      <c r="D205" s="17"/>
      <c r="E205" s="17"/>
      <c r="F205" s="17"/>
      <c r="G205" s="18">
        <f>G206</f>
        <v>29965.200000000001</v>
      </c>
      <c r="H205" s="18">
        <f>H206</f>
        <v>7232.3</v>
      </c>
    </row>
    <row r="206" spans="1:8" s="42" customFormat="1" ht="21.75" customHeight="1">
      <c r="A206" s="16" t="s">
        <v>51</v>
      </c>
      <c r="B206" s="19" t="s">
        <v>233</v>
      </c>
      <c r="C206" s="19">
        <v>604</v>
      </c>
      <c r="D206" s="17" t="s">
        <v>52</v>
      </c>
      <c r="E206" s="17" t="s">
        <v>22</v>
      </c>
      <c r="F206" s="17" t="s">
        <v>53</v>
      </c>
      <c r="G206" s="18">
        <v>29965.200000000001</v>
      </c>
      <c r="H206" s="18">
        <v>7232.3</v>
      </c>
    </row>
    <row r="207" spans="1:8" s="42" customFormat="1" ht="37.5">
      <c r="A207" s="16" t="s">
        <v>25</v>
      </c>
      <c r="B207" s="19" t="s">
        <v>234</v>
      </c>
      <c r="C207" s="19"/>
      <c r="D207" s="17"/>
      <c r="E207" s="17"/>
      <c r="F207" s="17"/>
      <c r="G207" s="18">
        <f>G208+G227+G231</f>
        <v>57703.400000000009</v>
      </c>
      <c r="H207" s="18">
        <f>H208+H227+H231</f>
        <v>6567</v>
      </c>
    </row>
    <row r="208" spans="1:8" s="42" customFormat="1">
      <c r="A208" s="16" t="s">
        <v>235</v>
      </c>
      <c r="B208" s="19" t="s">
        <v>236</v>
      </c>
      <c r="C208" s="19"/>
      <c r="D208" s="17"/>
      <c r="E208" s="17"/>
      <c r="F208" s="17"/>
      <c r="G208" s="18">
        <f>G212+G214+G216+G220+G223+G225+G218+G209</f>
        <v>54803.600000000006</v>
      </c>
      <c r="H208" s="18">
        <f>H212+H214+H216+H220+H223+H225+H218+H209</f>
        <v>6567</v>
      </c>
    </row>
    <row r="209" spans="1:8" s="42" customFormat="1" ht="56.25">
      <c r="A209" s="16" t="s">
        <v>202</v>
      </c>
      <c r="B209" s="19" t="s">
        <v>237</v>
      </c>
      <c r="C209" s="19"/>
      <c r="D209" s="17"/>
      <c r="E209" s="17"/>
      <c r="F209" s="17"/>
      <c r="G209" s="18">
        <f>G210+G211</f>
        <v>31000</v>
      </c>
      <c r="H209" s="18">
        <f>H210+H211</f>
        <v>0</v>
      </c>
    </row>
    <row r="210" spans="1:8" s="42" customFormat="1">
      <c r="A210" s="16" t="s">
        <v>51</v>
      </c>
      <c r="B210" s="20" t="s">
        <v>237</v>
      </c>
      <c r="C210" s="19">
        <v>604</v>
      </c>
      <c r="D210" s="17" t="s">
        <v>52</v>
      </c>
      <c r="E210" s="17" t="s">
        <v>49</v>
      </c>
      <c r="F210" s="17" t="s">
        <v>53</v>
      </c>
      <c r="G210" s="18">
        <v>23000</v>
      </c>
      <c r="H210" s="18">
        <v>0</v>
      </c>
    </row>
    <row r="211" spans="1:8" s="42" customFormat="1">
      <c r="A211" s="16" t="s">
        <v>51</v>
      </c>
      <c r="B211" s="20" t="s">
        <v>237</v>
      </c>
      <c r="C211" s="19">
        <v>604</v>
      </c>
      <c r="D211" s="17" t="s">
        <v>52</v>
      </c>
      <c r="E211" s="17" t="s">
        <v>22</v>
      </c>
      <c r="F211" s="17" t="s">
        <v>53</v>
      </c>
      <c r="G211" s="18">
        <v>8000</v>
      </c>
      <c r="H211" s="18">
        <v>0</v>
      </c>
    </row>
    <row r="212" spans="1:8" s="42" customFormat="1" ht="37.5">
      <c r="A212" s="16" t="s">
        <v>238</v>
      </c>
      <c r="B212" s="19" t="s">
        <v>239</v>
      </c>
      <c r="C212" s="19"/>
      <c r="D212" s="17"/>
      <c r="E212" s="17"/>
      <c r="F212" s="17"/>
      <c r="G212" s="18">
        <f>G213</f>
        <v>11591.8</v>
      </c>
      <c r="H212" s="18">
        <f>H213</f>
        <v>3517.3</v>
      </c>
    </row>
    <row r="213" spans="1:8" s="42" customFormat="1">
      <c r="A213" s="16" t="s">
        <v>51</v>
      </c>
      <c r="B213" s="19" t="s">
        <v>239</v>
      </c>
      <c r="C213" s="19">
        <v>604</v>
      </c>
      <c r="D213" s="17" t="s">
        <v>52</v>
      </c>
      <c r="E213" s="17" t="s">
        <v>22</v>
      </c>
      <c r="F213" s="17" t="s">
        <v>53</v>
      </c>
      <c r="G213" s="18">
        <v>11591.8</v>
      </c>
      <c r="H213" s="18">
        <v>3517.3</v>
      </c>
    </row>
    <row r="214" spans="1:8" s="42" customFormat="1">
      <c r="A214" s="16" t="s">
        <v>240</v>
      </c>
      <c r="B214" s="19" t="s">
        <v>241</v>
      </c>
      <c r="C214" s="19"/>
      <c r="D214" s="17"/>
      <c r="E214" s="17"/>
      <c r="F214" s="17"/>
      <c r="G214" s="18">
        <f>G215</f>
        <v>1000.2</v>
      </c>
      <c r="H214" s="18">
        <f>H215</f>
        <v>1000.2</v>
      </c>
    </row>
    <row r="215" spans="1:8" s="42" customFormat="1">
      <c r="A215" s="16" t="s">
        <v>51</v>
      </c>
      <c r="B215" s="19" t="s">
        <v>241</v>
      </c>
      <c r="C215" s="19">
        <v>604</v>
      </c>
      <c r="D215" s="17" t="s">
        <v>52</v>
      </c>
      <c r="E215" s="17" t="s">
        <v>22</v>
      </c>
      <c r="F215" s="17" t="s">
        <v>53</v>
      </c>
      <c r="G215" s="18">
        <f>1000+0.2</f>
        <v>1000.2</v>
      </c>
      <c r="H215" s="18">
        <v>1000.2</v>
      </c>
    </row>
    <row r="216" spans="1:8" s="42" customFormat="1" ht="37.5">
      <c r="A216" s="16" t="s">
        <v>242</v>
      </c>
      <c r="B216" s="19" t="s">
        <v>243</v>
      </c>
      <c r="C216" s="19"/>
      <c r="D216" s="17"/>
      <c r="E216" s="17"/>
      <c r="F216" s="17"/>
      <c r="G216" s="18">
        <f>G217</f>
        <v>1808.2</v>
      </c>
      <c r="H216" s="18">
        <f>H217</f>
        <v>452</v>
      </c>
    </row>
    <row r="217" spans="1:8" s="42" customFormat="1">
      <c r="A217" s="16" t="s">
        <v>51</v>
      </c>
      <c r="B217" s="19" t="s">
        <v>243</v>
      </c>
      <c r="C217" s="19">
        <v>604</v>
      </c>
      <c r="D217" s="17" t="s">
        <v>52</v>
      </c>
      <c r="E217" s="17" t="s">
        <v>22</v>
      </c>
      <c r="F217" s="17" t="s">
        <v>53</v>
      </c>
      <c r="G217" s="18">
        <f>1807.8+0.4</f>
        <v>1808.2</v>
      </c>
      <c r="H217" s="18">
        <v>452</v>
      </c>
    </row>
    <row r="218" spans="1:8" s="42" customFormat="1" ht="37.5">
      <c r="A218" s="16" t="s">
        <v>244</v>
      </c>
      <c r="B218" s="19" t="s">
        <v>245</v>
      </c>
      <c r="C218" s="19"/>
      <c r="D218" s="17"/>
      <c r="E218" s="17"/>
      <c r="F218" s="17"/>
      <c r="G218" s="18">
        <f>G219</f>
        <v>2295.9</v>
      </c>
      <c r="H218" s="18">
        <f>H219</f>
        <v>0</v>
      </c>
    </row>
    <row r="219" spans="1:8" s="42" customFormat="1">
      <c r="A219" s="16" t="s">
        <v>51</v>
      </c>
      <c r="B219" s="19" t="s">
        <v>245</v>
      </c>
      <c r="C219" s="19">
        <v>604</v>
      </c>
      <c r="D219" s="17" t="s">
        <v>52</v>
      </c>
      <c r="E219" s="17" t="s">
        <v>22</v>
      </c>
      <c r="F219" s="17" t="s">
        <v>53</v>
      </c>
      <c r="G219" s="18">
        <v>2295.9</v>
      </c>
      <c r="H219" s="18">
        <v>0</v>
      </c>
    </row>
    <row r="220" spans="1:8" ht="56.25">
      <c r="A220" s="16" t="s">
        <v>246</v>
      </c>
      <c r="B220" s="20" t="s">
        <v>247</v>
      </c>
      <c r="C220" s="19"/>
      <c r="D220" s="17"/>
      <c r="E220" s="17"/>
      <c r="F220" s="17"/>
      <c r="G220" s="18">
        <f>G221+G222</f>
        <v>4234</v>
      </c>
      <c r="H220" s="18">
        <f>H221+H222</f>
        <v>1493.6000000000001</v>
      </c>
    </row>
    <row r="221" spans="1:8">
      <c r="A221" s="16" t="s">
        <v>51</v>
      </c>
      <c r="B221" s="20" t="s">
        <v>247</v>
      </c>
      <c r="C221" s="19">
        <v>604</v>
      </c>
      <c r="D221" s="17" t="s">
        <v>52</v>
      </c>
      <c r="E221" s="17" t="s">
        <v>49</v>
      </c>
      <c r="F221" s="17" t="s">
        <v>53</v>
      </c>
      <c r="G221" s="18">
        <f>486+121.5</f>
        <v>607.5</v>
      </c>
      <c r="H221" s="18">
        <v>118.9</v>
      </c>
    </row>
    <row r="222" spans="1:8">
      <c r="A222" s="16" t="s">
        <v>51</v>
      </c>
      <c r="B222" s="20" t="s">
        <v>247</v>
      </c>
      <c r="C222" s="19">
        <v>604</v>
      </c>
      <c r="D222" s="17" t="s">
        <v>52</v>
      </c>
      <c r="E222" s="17" t="s">
        <v>22</v>
      </c>
      <c r="F222" s="17" t="s">
        <v>53</v>
      </c>
      <c r="G222" s="18">
        <f>2901.2+725.3</f>
        <v>3626.5</v>
      </c>
      <c r="H222" s="18">
        <v>1374.7</v>
      </c>
    </row>
    <row r="223" spans="1:8">
      <c r="A223" s="16" t="s">
        <v>248</v>
      </c>
      <c r="B223" s="19" t="s">
        <v>249</v>
      </c>
      <c r="C223" s="19"/>
      <c r="D223" s="17"/>
      <c r="E223" s="17"/>
      <c r="F223" s="19"/>
      <c r="G223" s="18">
        <f>G224</f>
        <v>415.6</v>
      </c>
      <c r="H223" s="18">
        <f>H224</f>
        <v>103.9</v>
      </c>
    </row>
    <row r="224" spans="1:8">
      <c r="A224" s="16" t="s">
        <v>51</v>
      </c>
      <c r="B224" s="19" t="s">
        <v>249</v>
      </c>
      <c r="C224" s="19">
        <v>604</v>
      </c>
      <c r="D224" s="17" t="s">
        <v>52</v>
      </c>
      <c r="E224" s="17" t="s">
        <v>22</v>
      </c>
      <c r="F224" s="19">
        <v>610</v>
      </c>
      <c r="G224" s="18">
        <f>415.5+0.1</f>
        <v>415.6</v>
      </c>
      <c r="H224" s="18">
        <v>103.9</v>
      </c>
    </row>
    <row r="225" spans="1:8" ht="37.5">
      <c r="A225" s="16" t="s">
        <v>250</v>
      </c>
      <c r="B225" s="19" t="s">
        <v>251</v>
      </c>
      <c r="C225" s="19"/>
      <c r="D225" s="17"/>
      <c r="E225" s="17"/>
      <c r="F225" s="19"/>
      <c r="G225" s="18">
        <f>G226</f>
        <v>2457.9</v>
      </c>
      <c r="H225" s="18">
        <f>H226</f>
        <v>0</v>
      </c>
    </row>
    <row r="226" spans="1:8">
      <c r="A226" s="16" t="s">
        <v>51</v>
      </c>
      <c r="B226" s="19" t="s">
        <v>251</v>
      </c>
      <c r="C226" s="19">
        <v>604</v>
      </c>
      <c r="D226" s="17" t="s">
        <v>52</v>
      </c>
      <c r="E226" s="17" t="s">
        <v>22</v>
      </c>
      <c r="F226" s="19">
        <v>610</v>
      </c>
      <c r="G226" s="18">
        <v>2457.9</v>
      </c>
      <c r="H226" s="18">
        <v>0</v>
      </c>
    </row>
    <row r="227" spans="1:8" ht="37.5">
      <c r="A227" s="16" t="s">
        <v>252</v>
      </c>
      <c r="B227" s="20" t="s">
        <v>253</v>
      </c>
      <c r="C227" s="19"/>
      <c r="D227" s="17"/>
      <c r="E227" s="17"/>
      <c r="F227" s="17"/>
      <c r="G227" s="18">
        <f>G228</f>
        <v>142.80000000000001</v>
      </c>
      <c r="H227" s="18">
        <f>H228</f>
        <v>0</v>
      </c>
    </row>
    <row r="228" spans="1:8" ht="56.25">
      <c r="A228" s="16" t="s">
        <v>254</v>
      </c>
      <c r="B228" s="20" t="s">
        <v>255</v>
      </c>
      <c r="C228" s="19"/>
      <c r="D228" s="17"/>
      <c r="E228" s="17"/>
      <c r="F228" s="17"/>
      <c r="G228" s="18">
        <f>G230+G229</f>
        <v>142.80000000000001</v>
      </c>
      <c r="H228" s="18">
        <f>H230+H229</f>
        <v>0</v>
      </c>
    </row>
    <row r="229" spans="1:8">
      <c r="A229" s="16" t="s">
        <v>51</v>
      </c>
      <c r="B229" s="20" t="s">
        <v>255</v>
      </c>
      <c r="C229" s="19">
        <v>604</v>
      </c>
      <c r="D229" s="17" t="s">
        <v>52</v>
      </c>
      <c r="E229" s="17" t="s">
        <v>49</v>
      </c>
      <c r="F229" s="17" t="s">
        <v>53</v>
      </c>
      <c r="G229" s="18">
        <f>70+1.4</f>
        <v>71.400000000000006</v>
      </c>
      <c r="H229" s="18">
        <v>0</v>
      </c>
    </row>
    <row r="230" spans="1:8">
      <c r="A230" s="21" t="s">
        <v>51</v>
      </c>
      <c r="B230" s="32" t="s">
        <v>255</v>
      </c>
      <c r="C230" s="19">
        <v>604</v>
      </c>
      <c r="D230" s="17" t="s">
        <v>52</v>
      </c>
      <c r="E230" s="17" t="s">
        <v>22</v>
      </c>
      <c r="F230" s="17" t="s">
        <v>53</v>
      </c>
      <c r="G230" s="18">
        <f>70+1.4</f>
        <v>71.400000000000006</v>
      </c>
      <c r="H230" s="18">
        <v>0</v>
      </c>
    </row>
    <row r="231" spans="1:8" ht="37.5">
      <c r="A231" s="25" t="s">
        <v>256</v>
      </c>
      <c r="B231" s="19" t="s">
        <v>257</v>
      </c>
      <c r="C231" s="26"/>
      <c r="D231" s="17"/>
      <c r="E231" s="17"/>
      <c r="F231" s="17"/>
      <c r="G231" s="18">
        <f>G232</f>
        <v>2757</v>
      </c>
      <c r="H231" s="18">
        <f>H232</f>
        <v>0</v>
      </c>
    </row>
    <row r="232" spans="1:8">
      <c r="A232" s="25" t="s">
        <v>36</v>
      </c>
      <c r="B232" s="19" t="s">
        <v>258</v>
      </c>
      <c r="C232" s="26"/>
      <c r="D232" s="17"/>
      <c r="E232" s="17"/>
      <c r="F232" s="17"/>
      <c r="G232" s="18">
        <f>G233+G234</f>
        <v>2757</v>
      </c>
      <c r="H232" s="18">
        <f>H233</f>
        <v>0</v>
      </c>
    </row>
    <row r="233" spans="1:8">
      <c r="A233" s="21" t="s">
        <v>51</v>
      </c>
      <c r="B233" s="19" t="s">
        <v>258</v>
      </c>
      <c r="C233" s="26">
        <v>604</v>
      </c>
      <c r="D233" s="17" t="s">
        <v>52</v>
      </c>
      <c r="E233" s="17" t="s">
        <v>22</v>
      </c>
      <c r="F233" s="17" t="s">
        <v>53</v>
      </c>
      <c r="G233" s="18">
        <v>2670</v>
      </c>
      <c r="H233" s="18">
        <v>0</v>
      </c>
    </row>
    <row r="234" spans="1:8">
      <c r="A234" s="21" t="s">
        <v>51</v>
      </c>
      <c r="B234" s="19" t="s">
        <v>258</v>
      </c>
      <c r="C234" s="26">
        <v>604</v>
      </c>
      <c r="D234" s="17" t="s">
        <v>52</v>
      </c>
      <c r="E234" s="17" t="s">
        <v>72</v>
      </c>
      <c r="F234" s="17" t="s">
        <v>53</v>
      </c>
      <c r="G234" s="18">
        <v>87</v>
      </c>
      <c r="H234" s="18">
        <v>0</v>
      </c>
    </row>
    <row r="235" spans="1:8">
      <c r="A235" s="27" t="s">
        <v>41</v>
      </c>
      <c r="B235" s="19" t="s">
        <v>259</v>
      </c>
      <c r="C235" s="26"/>
      <c r="D235" s="17"/>
      <c r="E235" s="17"/>
      <c r="F235" s="17"/>
      <c r="G235" s="18">
        <f>G236+G241+G259</f>
        <v>619732.20000000007</v>
      </c>
      <c r="H235" s="18">
        <f>H236+H241+H259</f>
        <v>112248.3</v>
      </c>
    </row>
    <row r="236" spans="1:8" ht="24" customHeight="1">
      <c r="A236" s="16" t="s">
        <v>260</v>
      </c>
      <c r="B236" s="19" t="s">
        <v>261</v>
      </c>
      <c r="C236" s="19"/>
      <c r="D236" s="17"/>
      <c r="E236" s="17"/>
      <c r="F236" s="17"/>
      <c r="G236" s="18">
        <f>G237</f>
        <v>17089.5</v>
      </c>
      <c r="H236" s="18">
        <f>H237</f>
        <v>4284.3</v>
      </c>
    </row>
    <row r="237" spans="1:8">
      <c r="A237" s="16" t="s">
        <v>262</v>
      </c>
      <c r="B237" s="19" t="s">
        <v>263</v>
      </c>
      <c r="C237" s="19"/>
      <c r="D237" s="17"/>
      <c r="E237" s="17"/>
      <c r="F237" s="17"/>
      <c r="G237" s="18">
        <f>G239+G238+G240</f>
        <v>17089.5</v>
      </c>
      <c r="H237" s="18">
        <f>H239+H238+H240</f>
        <v>4284.3</v>
      </c>
    </row>
    <row r="238" spans="1:8">
      <c r="A238" s="16" t="s">
        <v>31</v>
      </c>
      <c r="B238" s="19" t="s">
        <v>263</v>
      </c>
      <c r="C238" s="19">
        <v>604</v>
      </c>
      <c r="D238" s="17" t="s">
        <v>264</v>
      </c>
      <c r="E238" s="17" t="s">
        <v>32</v>
      </c>
      <c r="F238" s="17" t="s">
        <v>33</v>
      </c>
      <c r="G238" s="18">
        <v>66.5</v>
      </c>
      <c r="H238" s="18">
        <v>6.9</v>
      </c>
    </row>
    <row r="239" spans="1:8">
      <c r="A239" s="16" t="s">
        <v>265</v>
      </c>
      <c r="B239" s="19" t="s">
        <v>263</v>
      </c>
      <c r="C239" s="19">
        <v>604</v>
      </c>
      <c r="D239" s="17" t="s">
        <v>264</v>
      </c>
      <c r="E239" s="17" t="s">
        <v>32</v>
      </c>
      <c r="F239" s="17" t="s">
        <v>266</v>
      </c>
      <c r="G239" s="18">
        <f>4367+236.2</f>
        <v>4603.2</v>
      </c>
      <c r="H239" s="18">
        <v>749.5</v>
      </c>
    </row>
    <row r="240" spans="1:8">
      <c r="A240" s="16" t="s">
        <v>51</v>
      </c>
      <c r="B240" s="19" t="s">
        <v>263</v>
      </c>
      <c r="C240" s="19">
        <v>604</v>
      </c>
      <c r="D240" s="17" t="s">
        <v>52</v>
      </c>
      <c r="E240" s="17" t="s">
        <v>22</v>
      </c>
      <c r="F240" s="17" t="s">
        <v>53</v>
      </c>
      <c r="G240" s="18">
        <f>11288+317.6+814.2</f>
        <v>12419.800000000001</v>
      </c>
      <c r="H240" s="18">
        <v>3527.9</v>
      </c>
    </row>
    <row r="241" spans="1:8" ht="40.5" customHeight="1">
      <c r="A241" s="16" t="s">
        <v>267</v>
      </c>
      <c r="B241" s="19" t="s">
        <v>268</v>
      </c>
      <c r="C241" s="19"/>
      <c r="D241" s="17"/>
      <c r="E241" s="17"/>
      <c r="F241" s="17"/>
      <c r="G241" s="18">
        <f>G242+G246+G251+G256</f>
        <v>545491.4</v>
      </c>
      <c r="H241" s="18">
        <f>H242+H246+H251+H256</f>
        <v>96910.399999999994</v>
      </c>
    </row>
    <row r="242" spans="1:8">
      <c r="A242" s="16" t="s">
        <v>197</v>
      </c>
      <c r="B242" s="17" t="s">
        <v>269</v>
      </c>
      <c r="C242" s="17"/>
      <c r="D242" s="17"/>
      <c r="E242" s="17"/>
      <c r="F242" s="17"/>
      <c r="G242" s="18">
        <f>G243+G244+G245</f>
        <v>4151.3</v>
      </c>
      <c r="H242" s="18">
        <f>H243+H244+H245</f>
        <v>630.79999999999995</v>
      </c>
    </row>
    <row r="243" spans="1:8">
      <c r="A243" s="16" t="s">
        <v>65</v>
      </c>
      <c r="B243" s="17" t="s">
        <v>269</v>
      </c>
      <c r="C243" s="17" t="s">
        <v>96</v>
      </c>
      <c r="D243" s="17" t="s">
        <v>52</v>
      </c>
      <c r="E243" s="17" t="s">
        <v>72</v>
      </c>
      <c r="F243" s="17" t="s">
        <v>67</v>
      </c>
      <c r="G243" s="18">
        <v>3383.3</v>
      </c>
      <c r="H243" s="18">
        <v>503</v>
      </c>
    </row>
    <row r="244" spans="1:8">
      <c r="A244" s="16" t="s">
        <v>31</v>
      </c>
      <c r="B244" s="17" t="s">
        <v>269</v>
      </c>
      <c r="C244" s="17" t="s">
        <v>96</v>
      </c>
      <c r="D244" s="17" t="s">
        <v>52</v>
      </c>
      <c r="E244" s="17" t="s">
        <v>72</v>
      </c>
      <c r="F244" s="17" t="s">
        <v>33</v>
      </c>
      <c r="G244" s="18">
        <v>756</v>
      </c>
      <c r="H244" s="18">
        <v>126.8</v>
      </c>
    </row>
    <row r="245" spans="1:8">
      <c r="A245" s="16" t="s">
        <v>200</v>
      </c>
      <c r="B245" s="17" t="s">
        <v>269</v>
      </c>
      <c r="C245" s="17" t="s">
        <v>96</v>
      </c>
      <c r="D245" s="17" t="s">
        <v>52</v>
      </c>
      <c r="E245" s="17" t="s">
        <v>72</v>
      </c>
      <c r="F245" s="17" t="s">
        <v>201</v>
      </c>
      <c r="G245" s="18">
        <v>12</v>
      </c>
      <c r="H245" s="18">
        <v>1</v>
      </c>
    </row>
    <row r="246" spans="1:8">
      <c r="A246" s="16" t="s">
        <v>114</v>
      </c>
      <c r="B246" s="19" t="s">
        <v>270</v>
      </c>
      <c r="C246" s="19"/>
      <c r="D246" s="17"/>
      <c r="E246" s="17"/>
      <c r="F246" s="17"/>
      <c r="G246" s="18">
        <f>G247+G248+G249+G250</f>
        <v>125215.1</v>
      </c>
      <c r="H246" s="18">
        <f>H247+H248+H249+H250</f>
        <v>23726.3</v>
      </c>
    </row>
    <row r="247" spans="1:8">
      <c r="A247" s="16" t="s">
        <v>51</v>
      </c>
      <c r="B247" s="19" t="s">
        <v>270</v>
      </c>
      <c r="C247" s="19">
        <v>604</v>
      </c>
      <c r="D247" s="17" t="s">
        <v>52</v>
      </c>
      <c r="E247" s="17" t="s">
        <v>49</v>
      </c>
      <c r="F247" s="17" t="s">
        <v>53</v>
      </c>
      <c r="G247" s="18">
        <v>31326</v>
      </c>
      <c r="H247" s="18">
        <v>5740.8</v>
      </c>
    </row>
    <row r="248" spans="1:8">
      <c r="A248" s="16" t="s">
        <v>51</v>
      </c>
      <c r="B248" s="19" t="s">
        <v>270</v>
      </c>
      <c r="C248" s="19">
        <v>604</v>
      </c>
      <c r="D248" s="17" t="s">
        <v>52</v>
      </c>
      <c r="E248" s="17" t="s">
        <v>22</v>
      </c>
      <c r="F248" s="17" t="s">
        <v>53</v>
      </c>
      <c r="G248" s="18">
        <v>80463.199999999997</v>
      </c>
      <c r="H248" s="18">
        <v>16504.3</v>
      </c>
    </row>
    <row r="249" spans="1:8">
      <c r="A249" s="16" t="s">
        <v>51</v>
      </c>
      <c r="B249" s="19" t="s">
        <v>270</v>
      </c>
      <c r="C249" s="17" t="s">
        <v>96</v>
      </c>
      <c r="D249" s="17" t="s">
        <v>52</v>
      </c>
      <c r="E249" s="17" t="s">
        <v>32</v>
      </c>
      <c r="F249" s="17" t="s">
        <v>53</v>
      </c>
      <c r="G249" s="18">
        <v>11018.1</v>
      </c>
      <c r="H249" s="18">
        <v>1073.7</v>
      </c>
    </row>
    <row r="250" spans="1:8">
      <c r="A250" s="16" t="s">
        <v>51</v>
      </c>
      <c r="B250" s="19" t="s">
        <v>270</v>
      </c>
      <c r="C250" s="17" t="s">
        <v>96</v>
      </c>
      <c r="D250" s="17" t="s">
        <v>93</v>
      </c>
      <c r="E250" s="17" t="s">
        <v>22</v>
      </c>
      <c r="F250" s="17" t="s">
        <v>53</v>
      </c>
      <c r="G250" s="18">
        <v>2407.8000000000002</v>
      </c>
      <c r="H250" s="18">
        <v>407.5</v>
      </c>
    </row>
    <row r="251" spans="1:8" ht="42" customHeight="1">
      <c r="A251" s="28" t="s">
        <v>116</v>
      </c>
      <c r="B251" s="17" t="s">
        <v>271</v>
      </c>
      <c r="C251" s="19"/>
      <c r="D251" s="17"/>
      <c r="E251" s="17"/>
      <c r="F251" s="17"/>
      <c r="G251" s="18">
        <f>G252+G253+G255+G254</f>
        <v>57315.600000000006</v>
      </c>
      <c r="H251" s="18">
        <f>H252+H253+H255+H254</f>
        <v>12790.800000000001</v>
      </c>
    </row>
    <row r="252" spans="1:8">
      <c r="A252" s="16" t="s">
        <v>51</v>
      </c>
      <c r="B252" s="17" t="s">
        <v>271</v>
      </c>
      <c r="C252" s="19">
        <v>604</v>
      </c>
      <c r="D252" s="17" t="s">
        <v>52</v>
      </c>
      <c r="E252" s="17" t="s">
        <v>49</v>
      </c>
      <c r="F252" s="17" t="s">
        <v>53</v>
      </c>
      <c r="G252" s="18">
        <v>13200</v>
      </c>
      <c r="H252" s="18">
        <v>3242.7</v>
      </c>
    </row>
    <row r="253" spans="1:8">
      <c r="A253" s="16" t="s">
        <v>51</v>
      </c>
      <c r="B253" s="17" t="s">
        <v>271</v>
      </c>
      <c r="C253" s="19">
        <v>604</v>
      </c>
      <c r="D253" s="17" t="s">
        <v>52</v>
      </c>
      <c r="E253" s="17" t="s">
        <v>22</v>
      </c>
      <c r="F253" s="17" t="s">
        <v>53</v>
      </c>
      <c r="G253" s="18">
        <v>31680</v>
      </c>
      <c r="H253" s="18">
        <v>6898</v>
      </c>
    </row>
    <row r="254" spans="1:8">
      <c r="A254" s="16" t="s">
        <v>51</v>
      </c>
      <c r="B254" s="17" t="s">
        <v>271</v>
      </c>
      <c r="C254" s="17" t="s">
        <v>96</v>
      </c>
      <c r="D254" s="17" t="s">
        <v>52</v>
      </c>
      <c r="E254" s="17" t="s">
        <v>32</v>
      </c>
      <c r="F254" s="17" t="s">
        <v>53</v>
      </c>
      <c r="G254" s="18">
        <v>11222.2</v>
      </c>
      <c r="H254" s="18">
        <v>2346.1</v>
      </c>
    </row>
    <row r="255" spans="1:8">
      <c r="A255" s="16" t="s">
        <v>65</v>
      </c>
      <c r="B255" s="17" t="s">
        <v>271</v>
      </c>
      <c r="C255" s="17" t="s">
        <v>96</v>
      </c>
      <c r="D255" s="17" t="s">
        <v>52</v>
      </c>
      <c r="E255" s="17" t="s">
        <v>72</v>
      </c>
      <c r="F255" s="17" t="s">
        <v>67</v>
      </c>
      <c r="G255" s="18">
        <v>1213.4000000000001</v>
      </c>
      <c r="H255" s="18">
        <v>304</v>
      </c>
    </row>
    <row r="256" spans="1:8" ht="75">
      <c r="A256" s="27" t="s">
        <v>272</v>
      </c>
      <c r="B256" s="17" t="s">
        <v>273</v>
      </c>
      <c r="C256" s="17"/>
      <c r="D256" s="17"/>
      <c r="E256" s="17"/>
      <c r="F256" s="17"/>
      <c r="G256" s="18">
        <f>G257+G258</f>
        <v>358809.4</v>
      </c>
      <c r="H256" s="18">
        <f>H257+H258</f>
        <v>59762.5</v>
      </c>
    </row>
    <row r="257" spans="1:8">
      <c r="A257" s="16" t="s">
        <v>51</v>
      </c>
      <c r="B257" s="17" t="s">
        <v>273</v>
      </c>
      <c r="C257" s="17" t="s">
        <v>96</v>
      </c>
      <c r="D257" s="17" t="s">
        <v>52</v>
      </c>
      <c r="E257" s="17" t="s">
        <v>49</v>
      </c>
      <c r="F257" s="17" t="s">
        <v>53</v>
      </c>
      <c r="G257" s="18">
        <f>87197.9+990.2+37411.8+1581.1</f>
        <v>127181</v>
      </c>
      <c r="H257" s="18">
        <v>21397.5</v>
      </c>
    </row>
    <row r="258" spans="1:8">
      <c r="A258" s="16" t="s">
        <v>51</v>
      </c>
      <c r="B258" s="17" t="s">
        <v>273</v>
      </c>
      <c r="C258" s="17" t="s">
        <v>96</v>
      </c>
      <c r="D258" s="17" t="s">
        <v>52</v>
      </c>
      <c r="E258" s="17" t="s">
        <v>22</v>
      </c>
      <c r="F258" s="17" t="s">
        <v>53</v>
      </c>
      <c r="G258" s="18">
        <f>193643.4+1724.9+6586.6+27494.7+2178.8</f>
        <v>231628.4</v>
      </c>
      <c r="H258" s="18">
        <v>38365</v>
      </c>
    </row>
    <row r="259" spans="1:8" ht="43.5" customHeight="1">
      <c r="A259" s="16" t="s">
        <v>274</v>
      </c>
      <c r="B259" s="17" t="s">
        <v>275</v>
      </c>
      <c r="C259" s="17"/>
      <c r="D259" s="17"/>
      <c r="E259" s="17"/>
      <c r="F259" s="17"/>
      <c r="G259" s="18">
        <f>G260+G264</f>
        <v>57151.299999999996</v>
      </c>
      <c r="H259" s="18">
        <f>H260+H264</f>
        <v>11053.6</v>
      </c>
    </row>
    <row r="260" spans="1:8">
      <c r="A260" s="16" t="s">
        <v>114</v>
      </c>
      <c r="B260" s="17" t="s">
        <v>276</v>
      </c>
      <c r="C260" s="17"/>
      <c r="D260" s="17"/>
      <c r="E260" s="17"/>
      <c r="F260" s="17"/>
      <c r="G260" s="18">
        <f>G263+G261+G262</f>
        <v>17289.699999999997</v>
      </c>
      <c r="H260" s="18">
        <f>H263+H261+H262</f>
        <v>2453.9</v>
      </c>
    </row>
    <row r="261" spans="1:8">
      <c r="A261" s="16" t="s">
        <v>172</v>
      </c>
      <c r="B261" s="17" t="s">
        <v>276</v>
      </c>
      <c r="C261" s="17" t="s">
        <v>20</v>
      </c>
      <c r="D261" s="17" t="s">
        <v>52</v>
      </c>
      <c r="E261" s="17" t="s">
        <v>72</v>
      </c>
      <c r="F261" s="17" t="s">
        <v>173</v>
      </c>
      <c r="G261" s="18">
        <v>12308.3</v>
      </c>
      <c r="H261" s="18">
        <v>1783.5</v>
      </c>
    </row>
    <row r="262" spans="1:8">
      <c r="A262" s="16" t="s">
        <v>31</v>
      </c>
      <c r="B262" s="17" t="s">
        <v>276</v>
      </c>
      <c r="C262" s="17" t="s">
        <v>20</v>
      </c>
      <c r="D262" s="17" t="s">
        <v>52</v>
      </c>
      <c r="E262" s="17" t="s">
        <v>72</v>
      </c>
      <c r="F262" s="17" t="s">
        <v>33</v>
      </c>
      <c r="G262" s="18">
        <v>4956.3999999999996</v>
      </c>
      <c r="H262" s="18">
        <v>663.9</v>
      </c>
    </row>
    <row r="263" spans="1:8">
      <c r="A263" s="16" t="s">
        <v>200</v>
      </c>
      <c r="B263" s="17" t="s">
        <v>276</v>
      </c>
      <c r="C263" s="17" t="s">
        <v>20</v>
      </c>
      <c r="D263" s="17" t="s">
        <v>52</v>
      </c>
      <c r="E263" s="17" t="s">
        <v>72</v>
      </c>
      <c r="F263" s="17" t="s">
        <v>201</v>
      </c>
      <c r="G263" s="18">
        <v>25</v>
      </c>
      <c r="H263" s="18">
        <v>6.5</v>
      </c>
    </row>
    <row r="264" spans="1:8" ht="42" customHeight="1">
      <c r="A264" s="28" t="s">
        <v>116</v>
      </c>
      <c r="B264" s="17" t="s">
        <v>277</v>
      </c>
      <c r="C264" s="17"/>
      <c r="D264" s="17"/>
      <c r="E264" s="17"/>
      <c r="F264" s="17"/>
      <c r="G264" s="18">
        <f>G265</f>
        <v>39861.599999999999</v>
      </c>
      <c r="H264" s="18">
        <f>H265</f>
        <v>8599.7000000000007</v>
      </c>
    </row>
    <row r="265" spans="1:8">
      <c r="A265" s="16" t="s">
        <v>172</v>
      </c>
      <c r="B265" s="17" t="s">
        <v>277</v>
      </c>
      <c r="C265" s="17" t="s">
        <v>20</v>
      </c>
      <c r="D265" s="17" t="s">
        <v>52</v>
      </c>
      <c r="E265" s="17" t="s">
        <v>72</v>
      </c>
      <c r="F265" s="17" t="s">
        <v>173</v>
      </c>
      <c r="G265" s="18">
        <v>39861.599999999999</v>
      </c>
      <c r="H265" s="18">
        <v>8599.7000000000007</v>
      </c>
    </row>
    <row r="266" spans="1:8" ht="37.5">
      <c r="A266" s="13" t="s">
        <v>278</v>
      </c>
      <c r="B266" s="9" t="s">
        <v>279</v>
      </c>
      <c r="C266" s="9"/>
      <c r="D266" s="14"/>
      <c r="E266" s="14"/>
      <c r="F266" s="14"/>
      <c r="G266" s="15">
        <f>G267+G278</f>
        <v>7366.5</v>
      </c>
      <c r="H266" s="15">
        <f>H267+H278</f>
        <v>580.80000000000007</v>
      </c>
    </row>
    <row r="267" spans="1:8" ht="37.5">
      <c r="A267" s="16" t="s">
        <v>25</v>
      </c>
      <c r="B267" s="17" t="s">
        <v>280</v>
      </c>
      <c r="C267" s="17"/>
      <c r="D267" s="17"/>
      <c r="E267" s="17"/>
      <c r="F267" s="17"/>
      <c r="G267" s="18">
        <f>G268+G271</f>
        <v>3318.4</v>
      </c>
      <c r="H267" s="18">
        <f>H268+H271</f>
        <v>52.9</v>
      </c>
    </row>
    <row r="268" spans="1:8" ht="37.5">
      <c r="A268" s="16" t="s">
        <v>281</v>
      </c>
      <c r="B268" s="17" t="s">
        <v>282</v>
      </c>
      <c r="C268" s="17"/>
      <c r="D268" s="17"/>
      <c r="E268" s="17"/>
      <c r="F268" s="17"/>
      <c r="G268" s="18">
        <f>G269</f>
        <v>1985</v>
      </c>
      <c r="H268" s="18">
        <f>H269</f>
        <v>0</v>
      </c>
    </row>
    <row r="269" spans="1:8" ht="27.75" customHeight="1">
      <c r="A269" s="16" t="s">
        <v>283</v>
      </c>
      <c r="B269" s="20" t="s">
        <v>284</v>
      </c>
      <c r="C269" s="17"/>
      <c r="D269" s="17"/>
      <c r="E269" s="17"/>
      <c r="F269" s="17"/>
      <c r="G269" s="18">
        <f>G270</f>
        <v>1985</v>
      </c>
      <c r="H269" s="18">
        <f>H270</f>
        <v>0</v>
      </c>
    </row>
    <row r="270" spans="1:8">
      <c r="A270" s="16" t="s">
        <v>31</v>
      </c>
      <c r="B270" s="20" t="s">
        <v>284</v>
      </c>
      <c r="C270" s="17" t="s">
        <v>20</v>
      </c>
      <c r="D270" s="17" t="s">
        <v>32</v>
      </c>
      <c r="E270" s="17" t="s">
        <v>264</v>
      </c>
      <c r="F270" s="17" t="s">
        <v>33</v>
      </c>
      <c r="G270" s="18">
        <f>992.5+992.5</f>
        <v>1985</v>
      </c>
      <c r="H270" s="18">
        <v>0</v>
      </c>
    </row>
    <row r="271" spans="1:8" ht="37.5">
      <c r="A271" s="16" t="s">
        <v>285</v>
      </c>
      <c r="B271" s="17" t="s">
        <v>286</v>
      </c>
      <c r="C271" s="17"/>
      <c r="D271" s="17"/>
      <c r="E271" s="17"/>
      <c r="F271" s="17"/>
      <c r="G271" s="18">
        <f>G272+G274+G276</f>
        <v>1333.4</v>
      </c>
      <c r="H271" s="18">
        <f>H272+H274+H276</f>
        <v>52.9</v>
      </c>
    </row>
    <row r="272" spans="1:8">
      <c r="A272" s="16" t="s">
        <v>287</v>
      </c>
      <c r="B272" s="19" t="s">
        <v>288</v>
      </c>
      <c r="C272" s="19"/>
      <c r="D272" s="17"/>
      <c r="E272" s="17"/>
      <c r="F272" s="31"/>
      <c r="G272" s="18">
        <f>G273</f>
        <v>297.2</v>
      </c>
      <c r="H272" s="18">
        <f>H273</f>
        <v>52.9</v>
      </c>
    </row>
    <row r="273" spans="1:8">
      <c r="A273" s="16" t="s">
        <v>31</v>
      </c>
      <c r="B273" s="19" t="s">
        <v>288</v>
      </c>
      <c r="C273" s="19">
        <v>602</v>
      </c>
      <c r="D273" s="17" t="s">
        <v>32</v>
      </c>
      <c r="E273" s="17" t="s">
        <v>289</v>
      </c>
      <c r="F273" s="17" t="s">
        <v>33</v>
      </c>
      <c r="G273" s="18">
        <f>282.3+14.9</f>
        <v>297.2</v>
      </c>
      <c r="H273" s="18">
        <v>52.9</v>
      </c>
    </row>
    <row r="274" spans="1:8" ht="22.5" customHeight="1">
      <c r="A274" s="16" t="s">
        <v>290</v>
      </c>
      <c r="B274" s="19" t="s">
        <v>291</v>
      </c>
      <c r="C274" s="19"/>
      <c r="D274" s="17"/>
      <c r="E274" s="17"/>
      <c r="F274" s="17"/>
      <c r="G274" s="18">
        <f>G275</f>
        <v>311.70000000000005</v>
      </c>
      <c r="H274" s="18">
        <f>H275</f>
        <v>0</v>
      </c>
    </row>
    <row r="275" spans="1:8">
      <c r="A275" s="16" t="s">
        <v>31</v>
      </c>
      <c r="B275" s="19" t="s">
        <v>291</v>
      </c>
      <c r="C275" s="19">
        <v>602</v>
      </c>
      <c r="D275" s="17" t="s">
        <v>32</v>
      </c>
      <c r="E275" s="17" t="s">
        <v>289</v>
      </c>
      <c r="F275" s="17" t="s">
        <v>33</v>
      </c>
      <c r="G275" s="18">
        <f>296.1+15.6</f>
        <v>311.70000000000005</v>
      </c>
      <c r="H275" s="18">
        <v>0</v>
      </c>
    </row>
    <row r="276" spans="1:8">
      <c r="A276" s="16" t="s">
        <v>292</v>
      </c>
      <c r="B276" s="19" t="s">
        <v>293</v>
      </c>
      <c r="C276" s="19"/>
      <c r="D276" s="17"/>
      <c r="E276" s="17"/>
      <c r="F276" s="17"/>
      <c r="G276" s="18">
        <f>G277</f>
        <v>724.5</v>
      </c>
      <c r="H276" s="18">
        <f>H277</f>
        <v>0</v>
      </c>
    </row>
    <row r="277" spans="1:8">
      <c r="A277" s="16" t="s">
        <v>51</v>
      </c>
      <c r="B277" s="19" t="s">
        <v>293</v>
      </c>
      <c r="C277" s="19">
        <v>606</v>
      </c>
      <c r="D277" s="17" t="s">
        <v>32</v>
      </c>
      <c r="E277" s="17" t="s">
        <v>289</v>
      </c>
      <c r="F277" s="17" t="s">
        <v>53</v>
      </c>
      <c r="G277" s="18">
        <v>724.5</v>
      </c>
      <c r="H277" s="18">
        <v>0</v>
      </c>
    </row>
    <row r="278" spans="1:8">
      <c r="A278" s="27" t="s">
        <v>41</v>
      </c>
      <c r="B278" s="19" t="s">
        <v>294</v>
      </c>
      <c r="C278" s="17"/>
      <c r="D278" s="17"/>
      <c r="E278" s="17"/>
      <c r="F278" s="17"/>
      <c r="G278" s="18">
        <f>G279+G290+G294</f>
        <v>4048.0999999999995</v>
      </c>
      <c r="H278" s="18">
        <f>H279+H290+H294</f>
        <v>527.90000000000009</v>
      </c>
    </row>
    <row r="279" spans="1:8" ht="37.5">
      <c r="A279" s="16" t="s">
        <v>295</v>
      </c>
      <c r="B279" s="19" t="s">
        <v>296</v>
      </c>
      <c r="C279" s="9"/>
      <c r="D279" s="14"/>
      <c r="E279" s="14"/>
      <c r="F279" s="14"/>
      <c r="G279" s="18">
        <f>G280+G282+G287</f>
        <v>1647.1999999999998</v>
      </c>
      <c r="H279" s="18">
        <f>H280+H282+H287</f>
        <v>333.2</v>
      </c>
    </row>
    <row r="280" spans="1:8">
      <c r="A280" s="16" t="s">
        <v>297</v>
      </c>
      <c r="B280" s="19" t="s">
        <v>298</v>
      </c>
      <c r="C280" s="19"/>
      <c r="D280" s="17"/>
      <c r="E280" s="17"/>
      <c r="F280" s="17"/>
      <c r="G280" s="18">
        <f>G281</f>
        <v>288.89999999999998</v>
      </c>
      <c r="H280" s="18">
        <f>H281</f>
        <v>0</v>
      </c>
    </row>
    <row r="281" spans="1:8">
      <c r="A281" s="16" t="s">
        <v>65</v>
      </c>
      <c r="B281" s="19" t="s">
        <v>298</v>
      </c>
      <c r="C281" s="19">
        <v>602</v>
      </c>
      <c r="D281" s="17" t="s">
        <v>49</v>
      </c>
      <c r="E281" s="17" t="s">
        <v>50</v>
      </c>
      <c r="F281" s="17" t="s">
        <v>67</v>
      </c>
      <c r="G281" s="18">
        <v>288.89999999999998</v>
      </c>
      <c r="H281" s="18">
        <v>0</v>
      </c>
    </row>
    <row r="282" spans="1:8">
      <c r="A282" s="16" t="s">
        <v>299</v>
      </c>
      <c r="B282" s="17" t="s">
        <v>300</v>
      </c>
      <c r="C282" s="19"/>
      <c r="D282" s="17"/>
      <c r="E282" s="17"/>
      <c r="F282" s="17"/>
      <c r="G282" s="18">
        <f>G283+G284+G285+G286</f>
        <v>287.39999999999998</v>
      </c>
      <c r="H282" s="18">
        <f>H283+H284+H285+H286</f>
        <v>85.2</v>
      </c>
    </row>
    <row r="283" spans="1:8">
      <c r="A283" s="16" t="s">
        <v>31</v>
      </c>
      <c r="B283" s="19" t="s">
        <v>300</v>
      </c>
      <c r="C283" s="19">
        <v>602</v>
      </c>
      <c r="D283" s="17" t="s">
        <v>32</v>
      </c>
      <c r="E283" s="17" t="s">
        <v>289</v>
      </c>
      <c r="F283" s="17" t="s">
        <v>33</v>
      </c>
      <c r="G283" s="18">
        <v>234.9</v>
      </c>
      <c r="H283" s="18">
        <v>85.2</v>
      </c>
    </row>
    <row r="284" spans="1:8">
      <c r="A284" s="16" t="s">
        <v>301</v>
      </c>
      <c r="B284" s="19" t="s">
        <v>300</v>
      </c>
      <c r="C284" s="19">
        <v>602</v>
      </c>
      <c r="D284" s="17" t="s">
        <v>32</v>
      </c>
      <c r="E284" s="17" t="s">
        <v>289</v>
      </c>
      <c r="F284" s="17" t="s">
        <v>302</v>
      </c>
      <c r="G284" s="18">
        <v>10</v>
      </c>
      <c r="H284" s="18">
        <v>0</v>
      </c>
    </row>
    <row r="285" spans="1:8">
      <c r="A285" s="16" t="s">
        <v>51</v>
      </c>
      <c r="B285" s="17" t="s">
        <v>300</v>
      </c>
      <c r="C285" s="19">
        <v>604</v>
      </c>
      <c r="D285" s="17" t="s">
        <v>52</v>
      </c>
      <c r="E285" s="17" t="s">
        <v>72</v>
      </c>
      <c r="F285" s="17" t="s">
        <v>53</v>
      </c>
      <c r="G285" s="18">
        <f>5+13+4.5</f>
        <v>22.5</v>
      </c>
      <c r="H285" s="18">
        <v>0</v>
      </c>
    </row>
    <row r="286" spans="1:8">
      <c r="A286" s="16" t="s">
        <v>31</v>
      </c>
      <c r="B286" s="17" t="s">
        <v>300</v>
      </c>
      <c r="C286" s="19">
        <v>606</v>
      </c>
      <c r="D286" s="17" t="s">
        <v>187</v>
      </c>
      <c r="E286" s="17" t="s">
        <v>50</v>
      </c>
      <c r="F286" s="17" t="s">
        <v>33</v>
      </c>
      <c r="G286" s="18">
        <f>13+7</f>
        <v>20</v>
      </c>
      <c r="H286" s="18">
        <v>0</v>
      </c>
    </row>
    <row r="287" spans="1:8" ht="60.75" customHeight="1">
      <c r="A287" s="16" t="s">
        <v>303</v>
      </c>
      <c r="B287" s="19" t="s">
        <v>304</v>
      </c>
      <c r="C287" s="19"/>
      <c r="D287" s="17"/>
      <c r="E287" s="17"/>
      <c r="F287" s="17"/>
      <c r="G287" s="18">
        <f>G288+G289</f>
        <v>1070.8999999999999</v>
      </c>
      <c r="H287" s="18">
        <f>H288+H289</f>
        <v>248</v>
      </c>
    </row>
    <row r="288" spans="1:8">
      <c r="A288" s="16" t="s">
        <v>65</v>
      </c>
      <c r="B288" s="19" t="s">
        <v>304</v>
      </c>
      <c r="C288" s="19">
        <v>602</v>
      </c>
      <c r="D288" s="17" t="s">
        <v>49</v>
      </c>
      <c r="E288" s="17" t="s">
        <v>50</v>
      </c>
      <c r="F288" s="17" t="s">
        <v>67</v>
      </c>
      <c r="G288" s="18">
        <v>1056.0999999999999</v>
      </c>
      <c r="H288" s="18">
        <v>246.1</v>
      </c>
    </row>
    <row r="289" spans="1:8" ht="23.25" customHeight="1">
      <c r="A289" s="16" t="s">
        <v>31</v>
      </c>
      <c r="B289" s="19" t="s">
        <v>304</v>
      </c>
      <c r="C289" s="19">
        <v>602</v>
      </c>
      <c r="D289" s="17" t="s">
        <v>49</v>
      </c>
      <c r="E289" s="17" t="s">
        <v>50</v>
      </c>
      <c r="F289" s="17" t="s">
        <v>33</v>
      </c>
      <c r="G289" s="18">
        <v>14.8</v>
      </c>
      <c r="H289" s="18">
        <v>1.9</v>
      </c>
    </row>
    <row r="290" spans="1:8">
      <c r="A290" s="16" t="s">
        <v>305</v>
      </c>
      <c r="B290" s="19" t="s">
        <v>306</v>
      </c>
      <c r="C290" s="19"/>
      <c r="D290" s="17"/>
      <c r="E290" s="17"/>
      <c r="F290" s="17"/>
      <c r="G290" s="18">
        <f>G291</f>
        <v>46.2</v>
      </c>
      <c r="H290" s="18">
        <f>H291</f>
        <v>7.1</v>
      </c>
    </row>
    <row r="291" spans="1:8">
      <c r="A291" s="16" t="s">
        <v>299</v>
      </c>
      <c r="B291" s="19" t="s">
        <v>307</v>
      </c>
      <c r="C291" s="19"/>
      <c r="D291" s="17"/>
      <c r="E291" s="17"/>
      <c r="F291" s="17"/>
      <c r="G291" s="18">
        <f>G292+G293</f>
        <v>46.2</v>
      </c>
      <c r="H291" s="18">
        <f>H292+H293</f>
        <v>7.1</v>
      </c>
    </row>
    <row r="292" spans="1:8">
      <c r="A292" s="16" t="s">
        <v>31</v>
      </c>
      <c r="B292" s="19" t="s">
        <v>307</v>
      </c>
      <c r="C292" s="19">
        <v>602</v>
      </c>
      <c r="D292" s="17" t="s">
        <v>32</v>
      </c>
      <c r="E292" s="17" t="s">
        <v>289</v>
      </c>
      <c r="F292" s="17" t="s">
        <v>33</v>
      </c>
      <c r="G292" s="18">
        <v>43.2</v>
      </c>
      <c r="H292" s="18">
        <v>7.1</v>
      </c>
    </row>
    <row r="293" spans="1:8">
      <c r="A293" s="16" t="s">
        <v>301</v>
      </c>
      <c r="B293" s="19" t="s">
        <v>307</v>
      </c>
      <c r="C293" s="19">
        <v>602</v>
      </c>
      <c r="D293" s="17" t="s">
        <v>32</v>
      </c>
      <c r="E293" s="17" t="s">
        <v>289</v>
      </c>
      <c r="F293" s="17" t="s">
        <v>302</v>
      </c>
      <c r="G293" s="18">
        <v>3</v>
      </c>
      <c r="H293" s="18">
        <v>0</v>
      </c>
    </row>
    <row r="294" spans="1:8" ht="39" customHeight="1">
      <c r="A294" s="16" t="s">
        <v>308</v>
      </c>
      <c r="B294" s="17" t="s">
        <v>309</v>
      </c>
      <c r="C294" s="17"/>
      <c r="D294" s="17"/>
      <c r="E294" s="17"/>
      <c r="F294" s="17"/>
      <c r="G294" s="18">
        <f>G295+G297+G299</f>
        <v>2354.6999999999998</v>
      </c>
      <c r="H294" s="18">
        <f>H295+H297+H299</f>
        <v>187.60000000000002</v>
      </c>
    </row>
    <row r="295" spans="1:8">
      <c r="A295" s="16" t="s">
        <v>310</v>
      </c>
      <c r="B295" s="19" t="s">
        <v>311</v>
      </c>
      <c r="C295" s="17"/>
      <c r="D295" s="17"/>
      <c r="E295" s="17"/>
      <c r="F295" s="17"/>
      <c r="G295" s="18">
        <f>G296</f>
        <v>2000</v>
      </c>
      <c r="H295" s="18">
        <f>H296</f>
        <v>162.30000000000001</v>
      </c>
    </row>
    <row r="296" spans="1:8">
      <c r="A296" s="16" t="s">
        <v>31</v>
      </c>
      <c r="B296" s="19" t="s">
        <v>311</v>
      </c>
      <c r="C296" s="17" t="s">
        <v>20</v>
      </c>
      <c r="D296" s="17" t="s">
        <v>32</v>
      </c>
      <c r="E296" s="17" t="s">
        <v>264</v>
      </c>
      <c r="F296" s="17" t="s">
        <v>33</v>
      </c>
      <c r="G296" s="18">
        <v>2000</v>
      </c>
      <c r="H296" s="18">
        <v>162.30000000000001</v>
      </c>
    </row>
    <row r="297" spans="1:8" ht="37.5">
      <c r="A297" s="16" t="s">
        <v>312</v>
      </c>
      <c r="B297" s="19" t="s">
        <v>313</v>
      </c>
      <c r="C297" s="17"/>
      <c r="D297" s="17"/>
      <c r="E297" s="17"/>
      <c r="F297" s="17"/>
      <c r="G297" s="18">
        <f>G298</f>
        <v>54.7</v>
      </c>
      <c r="H297" s="18">
        <f>H298</f>
        <v>0</v>
      </c>
    </row>
    <row r="298" spans="1:8">
      <c r="A298" s="16" t="s">
        <v>31</v>
      </c>
      <c r="B298" s="19" t="s">
        <v>313</v>
      </c>
      <c r="C298" s="17" t="s">
        <v>20</v>
      </c>
      <c r="D298" s="17" t="s">
        <v>32</v>
      </c>
      <c r="E298" s="17" t="s">
        <v>264</v>
      </c>
      <c r="F298" s="17" t="s">
        <v>33</v>
      </c>
      <c r="G298" s="18">
        <v>54.7</v>
      </c>
      <c r="H298" s="18">
        <v>0</v>
      </c>
    </row>
    <row r="299" spans="1:8" ht="78" customHeight="1">
      <c r="A299" s="16" t="s">
        <v>314</v>
      </c>
      <c r="B299" s="19" t="s">
        <v>315</v>
      </c>
      <c r="C299" s="17"/>
      <c r="D299" s="17"/>
      <c r="E299" s="17"/>
      <c r="F299" s="17"/>
      <c r="G299" s="18">
        <f>G300+G301</f>
        <v>300</v>
      </c>
      <c r="H299" s="18">
        <f>H300+H301</f>
        <v>25.3</v>
      </c>
    </row>
    <row r="300" spans="1:8">
      <c r="A300" s="16" t="s">
        <v>31</v>
      </c>
      <c r="B300" s="19" t="s">
        <v>315</v>
      </c>
      <c r="C300" s="17" t="s">
        <v>20</v>
      </c>
      <c r="D300" s="17" t="s">
        <v>32</v>
      </c>
      <c r="E300" s="17" t="s">
        <v>72</v>
      </c>
      <c r="F300" s="17" t="s">
        <v>33</v>
      </c>
      <c r="G300" s="18">
        <v>100</v>
      </c>
      <c r="H300" s="18">
        <v>0</v>
      </c>
    </row>
    <row r="301" spans="1:8">
      <c r="A301" s="16" t="s">
        <v>31</v>
      </c>
      <c r="B301" s="19" t="s">
        <v>315</v>
      </c>
      <c r="C301" s="17" t="s">
        <v>20</v>
      </c>
      <c r="D301" s="17" t="s">
        <v>32</v>
      </c>
      <c r="E301" s="17" t="s">
        <v>264</v>
      </c>
      <c r="F301" s="17" t="s">
        <v>33</v>
      </c>
      <c r="G301" s="18">
        <v>200</v>
      </c>
      <c r="H301" s="18">
        <v>25.3</v>
      </c>
    </row>
    <row r="302" spans="1:8" ht="26.25" customHeight="1">
      <c r="A302" s="13" t="s">
        <v>316</v>
      </c>
      <c r="B302" s="9" t="s">
        <v>317</v>
      </c>
      <c r="C302" s="9"/>
      <c r="D302" s="14"/>
      <c r="E302" s="14"/>
      <c r="F302" s="9"/>
      <c r="G302" s="15">
        <f>G309+G303+G313</f>
        <v>4224.1000000000004</v>
      </c>
      <c r="H302" s="15">
        <f>H309+H303+H313</f>
        <v>375.2</v>
      </c>
    </row>
    <row r="303" spans="1:8" ht="37.5">
      <c r="A303" s="16" t="s">
        <v>25</v>
      </c>
      <c r="B303" s="19" t="s">
        <v>318</v>
      </c>
      <c r="C303" s="19"/>
      <c r="D303" s="17"/>
      <c r="E303" s="17"/>
      <c r="F303" s="19"/>
      <c r="G303" s="18">
        <f>G304</f>
        <v>2362.1000000000004</v>
      </c>
      <c r="H303" s="18">
        <f>H304</f>
        <v>0</v>
      </c>
    </row>
    <row r="304" spans="1:8">
      <c r="A304" s="16" t="s">
        <v>319</v>
      </c>
      <c r="B304" s="20" t="s">
        <v>320</v>
      </c>
      <c r="C304" s="19"/>
      <c r="D304" s="17"/>
      <c r="E304" s="17"/>
      <c r="F304" s="19"/>
      <c r="G304" s="18">
        <f>G305+G307</f>
        <v>2362.1000000000004</v>
      </c>
      <c r="H304" s="18">
        <f>H305+H307</f>
        <v>0</v>
      </c>
    </row>
    <row r="305" spans="1:8">
      <c r="A305" s="16" t="s">
        <v>321</v>
      </c>
      <c r="B305" s="20" t="s">
        <v>322</v>
      </c>
      <c r="C305" s="19"/>
      <c r="D305" s="17"/>
      <c r="E305" s="17"/>
      <c r="F305" s="19"/>
      <c r="G305" s="18">
        <f>G306</f>
        <v>1213.4000000000001</v>
      </c>
      <c r="H305" s="18">
        <f>H306</f>
        <v>0</v>
      </c>
    </row>
    <row r="306" spans="1:8" ht="37.5">
      <c r="A306" s="16" t="s">
        <v>323</v>
      </c>
      <c r="B306" s="20" t="s">
        <v>322</v>
      </c>
      <c r="C306" s="19">
        <v>602</v>
      </c>
      <c r="D306" s="17" t="s">
        <v>50</v>
      </c>
      <c r="E306" s="17" t="s">
        <v>324</v>
      </c>
      <c r="F306" s="19">
        <v>810</v>
      </c>
      <c r="G306" s="18">
        <f>1152.7+60.7</f>
        <v>1213.4000000000001</v>
      </c>
      <c r="H306" s="18">
        <v>0</v>
      </c>
    </row>
    <row r="307" spans="1:8" ht="37.5">
      <c r="A307" s="16" t="s">
        <v>325</v>
      </c>
      <c r="B307" s="20" t="s">
        <v>326</v>
      </c>
      <c r="C307" s="19"/>
      <c r="D307" s="17"/>
      <c r="E307" s="17"/>
      <c r="F307" s="19"/>
      <c r="G307" s="18">
        <f>G308</f>
        <v>1148.7</v>
      </c>
      <c r="H307" s="18">
        <f>H308</f>
        <v>0</v>
      </c>
    </row>
    <row r="308" spans="1:8" ht="37.5">
      <c r="A308" s="16" t="s">
        <v>323</v>
      </c>
      <c r="B308" s="20" t="s">
        <v>326</v>
      </c>
      <c r="C308" s="19">
        <v>602</v>
      </c>
      <c r="D308" s="17" t="s">
        <v>50</v>
      </c>
      <c r="E308" s="17" t="s">
        <v>324</v>
      </c>
      <c r="F308" s="19">
        <v>810</v>
      </c>
      <c r="G308" s="18">
        <f>1091.3+57.4</f>
        <v>1148.7</v>
      </c>
      <c r="H308" s="18">
        <v>0</v>
      </c>
    </row>
    <row r="309" spans="1:8">
      <c r="A309" s="27" t="s">
        <v>41</v>
      </c>
      <c r="B309" s="19" t="s">
        <v>327</v>
      </c>
      <c r="C309" s="19"/>
      <c r="D309" s="17"/>
      <c r="E309" s="17"/>
      <c r="F309" s="19"/>
      <c r="G309" s="18">
        <f t="shared" ref="G309:H311" si="3">G310</f>
        <v>90</v>
      </c>
      <c r="H309" s="18">
        <f t="shared" si="3"/>
        <v>0</v>
      </c>
    </row>
    <row r="310" spans="1:8">
      <c r="A310" s="16" t="s">
        <v>328</v>
      </c>
      <c r="B310" s="19" t="s">
        <v>329</v>
      </c>
      <c r="C310" s="19"/>
      <c r="D310" s="17"/>
      <c r="E310" s="17"/>
      <c r="F310" s="19"/>
      <c r="G310" s="18">
        <f t="shared" si="3"/>
        <v>90</v>
      </c>
      <c r="H310" s="18">
        <f t="shared" si="3"/>
        <v>0</v>
      </c>
    </row>
    <row r="311" spans="1:8">
      <c r="A311" s="16" t="s">
        <v>330</v>
      </c>
      <c r="B311" s="19" t="s">
        <v>331</v>
      </c>
      <c r="C311" s="19"/>
      <c r="D311" s="17"/>
      <c r="E311" s="17"/>
      <c r="F311" s="19"/>
      <c r="G311" s="18">
        <f t="shared" si="3"/>
        <v>90</v>
      </c>
      <c r="H311" s="18">
        <f t="shared" si="3"/>
        <v>0</v>
      </c>
    </row>
    <row r="312" spans="1:8">
      <c r="A312" s="16" t="s">
        <v>31</v>
      </c>
      <c r="B312" s="19" t="s">
        <v>331</v>
      </c>
      <c r="C312" s="19">
        <v>602</v>
      </c>
      <c r="D312" s="17" t="s">
        <v>49</v>
      </c>
      <c r="E312" s="17" t="s">
        <v>332</v>
      </c>
      <c r="F312" s="19">
        <v>240</v>
      </c>
      <c r="G312" s="18">
        <v>90</v>
      </c>
      <c r="H312" s="18">
        <v>0</v>
      </c>
    </row>
    <row r="313" spans="1:8">
      <c r="A313" s="16" t="s">
        <v>75</v>
      </c>
      <c r="B313" s="20" t="s">
        <v>333</v>
      </c>
      <c r="C313" s="19"/>
      <c r="D313" s="17"/>
      <c r="E313" s="17"/>
      <c r="F313" s="19"/>
      <c r="G313" s="18">
        <f>G314+G323</f>
        <v>1772</v>
      </c>
      <c r="H313" s="18">
        <f>H314+H323</f>
        <v>375.2</v>
      </c>
    </row>
    <row r="314" spans="1:8">
      <c r="A314" s="16" t="s">
        <v>334</v>
      </c>
      <c r="B314" s="20" t="s">
        <v>335</v>
      </c>
      <c r="C314" s="19"/>
      <c r="D314" s="17"/>
      <c r="E314" s="17"/>
      <c r="F314" s="19"/>
      <c r="G314" s="18">
        <f>G315+G320</f>
        <v>1100</v>
      </c>
      <c r="H314" s="18">
        <f>H315+H320</f>
        <v>275</v>
      </c>
    </row>
    <row r="315" spans="1:8">
      <c r="A315" s="16" t="s">
        <v>336</v>
      </c>
      <c r="B315" s="19" t="s">
        <v>337</v>
      </c>
      <c r="C315" s="17"/>
      <c r="D315" s="17"/>
      <c r="E315" s="17"/>
      <c r="F315" s="17"/>
      <c r="G315" s="18">
        <f>G316+G317+G318+G319</f>
        <v>668</v>
      </c>
      <c r="H315" s="18">
        <f>H316+H317+H318+H319</f>
        <v>57</v>
      </c>
    </row>
    <row r="316" spans="1:8">
      <c r="A316" s="16" t="s">
        <v>31</v>
      </c>
      <c r="B316" s="19" t="s">
        <v>337</v>
      </c>
      <c r="C316" s="17" t="s">
        <v>20</v>
      </c>
      <c r="D316" s="17" t="s">
        <v>72</v>
      </c>
      <c r="E316" s="17" t="s">
        <v>72</v>
      </c>
      <c r="F316" s="17" t="s">
        <v>33</v>
      </c>
      <c r="G316" s="18">
        <v>350</v>
      </c>
      <c r="H316" s="18">
        <v>0</v>
      </c>
    </row>
    <row r="317" spans="1:8">
      <c r="A317" s="16" t="s">
        <v>265</v>
      </c>
      <c r="B317" s="19" t="s">
        <v>337</v>
      </c>
      <c r="C317" s="17" t="s">
        <v>20</v>
      </c>
      <c r="D317" s="17" t="s">
        <v>72</v>
      </c>
      <c r="E317" s="17" t="s">
        <v>72</v>
      </c>
      <c r="F317" s="17" t="s">
        <v>266</v>
      </c>
      <c r="G317" s="18">
        <v>144</v>
      </c>
      <c r="H317" s="18">
        <v>27</v>
      </c>
    </row>
    <row r="318" spans="1:8">
      <c r="A318" s="16" t="s">
        <v>338</v>
      </c>
      <c r="B318" s="19" t="s">
        <v>337</v>
      </c>
      <c r="C318" s="17" t="s">
        <v>20</v>
      </c>
      <c r="D318" s="17" t="s">
        <v>72</v>
      </c>
      <c r="E318" s="17" t="s">
        <v>72</v>
      </c>
      <c r="F318" s="17" t="s">
        <v>339</v>
      </c>
      <c r="G318" s="18">
        <v>144</v>
      </c>
      <c r="H318" s="18">
        <v>30</v>
      </c>
    </row>
    <row r="319" spans="1:8">
      <c r="A319" s="16" t="s">
        <v>301</v>
      </c>
      <c r="B319" s="19" t="s">
        <v>337</v>
      </c>
      <c r="C319" s="17" t="s">
        <v>20</v>
      </c>
      <c r="D319" s="17" t="s">
        <v>72</v>
      </c>
      <c r="E319" s="17" t="s">
        <v>72</v>
      </c>
      <c r="F319" s="17" t="s">
        <v>302</v>
      </c>
      <c r="G319" s="18">
        <v>30</v>
      </c>
      <c r="H319" s="18">
        <v>0</v>
      </c>
    </row>
    <row r="320" spans="1:8">
      <c r="A320" s="16" t="s">
        <v>340</v>
      </c>
      <c r="B320" s="19" t="s">
        <v>341</v>
      </c>
      <c r="C320" s="17"/>
      <c r="D320" s="17"/>
      <c r="E320" s="17"/>
      <c r="F320" s="17"/>
      <c r="G320" s="18">
        <f>G321+G322</f>
        <v>432</v>
      </c>
      <c r="H320" s="18">
        <f>H321+H322</f>
        <v>218</v>
      </c>
    </row>
    <row r="321" spans="1:12">
      <c r="A321" s="16" t="s">
        <v>265</v>
      </c>
      <c r="B321" s="19" t="s">
        <v>341</v>
      </c>
      <c r="C321" s="17" t="s">
        <v>20</v>
      </c>
      <c r="D321" s="17" t="s">
        <v>52</v>
      </c>
      <c r="E321" s="17" t="s">
        <v>72</v>
      </c>
      <c r="F321" s="17" t="s">
        <v>266</v>
      </c>
      <c r="G321" s="18">
        <v>336</v>
      </c>
      <c r="H321" s="18">
        <v>200</v>
      </c>
    </row>
    <row r="322" spans="1:12">
      <c r="A322" s="16" t="s">
        <v>338</v>
      </c>
      <c r="B322" s="19" t="s">
        <v>341</v>
      </c>
      <c r="C322" s="17" t="s">
        <v>20</v>
      </c>
      <c r="D322" s="17" t="s">
        <v>52</v>
      </c>
      <c r="E322" s="17" t="s">
        <v>72</v>
      </c>
      <c r="F322" s="17" t="s">
        <v>339</v>
      </c>
      <c r="G322" s="18">
        <v>96</v>
      </c>
      <c r="H322" s="18">
        <v>18</v>
      </c>
    </row>
    <row r="323" spans="1:12">
      <c r="A323" s="16" t="s">
        <v>342</v>
      </c>
      <c r="B323" s="20" t="s">
        <v>343</v>
      </c>
      <c r="C323" s="19"/>
      <c r="D323" s="17"/>
      <c r="E323" s="17"/>
      <c r="F323" s="19"/>
      <c r="G323" s="18">
        <f>G324</f>
        <v>672</v>
      </c>
      <c r="H323" s="18">
        <f>H324</f>
        <v>100.2</v>
      </c>
      <c r="L323" s="43"/>
    </row>
    <row r="324" spans="1:12">
      <c r="A324" s="16" t="s">
        <v>344</v>
      </c>
      <c r="B324" s="19" t="s">
        <v>345</v>
      </c>
      <c r="C324" s="17"/>
      <c r="D324" s="17"/>
      <c r="E324" s="17"/>
      <c r="F324" s="17"/>
      <c r="G324" s="18">
        <f>G325</f>
        <v>672</v>
      </c>
      <c r="H324" s="18">
        <f>H325</f>
        <v>100.2</v>
      </c>
    </row>
    <row r="325" spans="1:12" ht="39.75" customHeight="1">
      <c r="A325" s="16" t="s">
        <v>346</v>
      </c>
      <c r="B325" s="19" t="s">
        <v>345</v>
      </c>
      <c r="C325" s="17" t="s">
        <v>20</v>
      </c>
      <c r="D325" s="17" t="s">
        <v>264</v>
      </c>
      <c r="E325" s="17" t="s">
        <v>60</v>
      </c>
      <c r="F325" s="17" t="s">
        <v>347</v>
      </c>
      <c r="G325" s="18">
        <v>672</v>
      </c>
      <c r="H325" s="18">
        <v>100.2</v>
      </c>
    </row>
    <row r="326" spans="1:12" ht="37.5">
      <c r="A326" s="13" t="s">
        <v>348</v>
      </c>
      <c r="B326" s="9" t="s">
        <v>349</v>
      </c>
      <c r="C326" s="9"/>
      <c r="D326" s="14"/>
      <c r="E326" s="14"/>
      <c r="F326" s="14"/>
      <c r="G326" s="15">
        <f>G327+G334</f>
        <v>10282</v>
      </c>
      <c r="H326" s="15">
        <f>H327+H334</f>
        <v>3400.5</v>
      </c>
    </row>
    <row r="327" spans="1:12" ht="37.5">
      <c r="A327" s="16" t="s">
        <v>25</v>
      </c>
      <c r="B327" s="19" t="s">
        <v>350</v>
      </c>
      <c r="C327" s="9"/>
      <c r="D327" s="14"/>
      <c r="E327" s="14"/>
      <c r="F327" s="14"/>
      <c r="G327" s="18">
        <f>G328+G331</f>
        <v>5559.9</v>
      </c>
      <c r="H327" s="18">
        <f>H328+H331</f>
        <v>3400.5</v>
      </c>
    </row>
    <row r="328" spans="1:12" ht="37.5">
      <c r="A328" s="16" t="s">
        <v>351</v>
      </c>
      <c r="B328" s="19" t="s">
        <v>352</v>
      </c>
      <c r="C328" s="9"/>
      <c r="D328" s="14"/>
      <c r="E328" s="14"/>
      <c r="F328" s="14"/>
      <c r="G328" s="18">
        <f>G329</f>
        <v>3400.5</v>
      </c>
      <c r="H328" s="18">
        <f>H329</f>
        <v>3400.5</v>
      </c>
    </row>
    <row r="329" spans="1:12">
      <c r="A329" s="16" t="s">
        <v>353</v>
      </c>
      <c r="B329" s="19" t="s">
        <v>354</v>
      </c>
      <c r="C329" s="9"/>
      <c r="D329" s="14"/>
      <c r="E329" s="14"/>
      <c r="F329" s="14"/>
      <c r="G329" s="18">
        <f>G330</f>
        <v>3400.5</v>
      </c>
      <c r="H329" s="18">
        <f>H330</f>
        <v>3400.5</v>
      </c>
    </row>
    <row r="330" spans="1:12">
      <c r="A330" s="16" t="s">
        <v>265</v>
      </c>
      <c r="B330" s="19" t="s">
        <v>354</v>
      </c>
      <c r="C330" s="19">
        <v>602</v>
      </c>
      <c r="D330" s="17" t="s">
        <v>264</v>
      </c>
      <c r="E330" s="17" t="s">
        <v>32</v>
      </c>
      <c r="F330" s="17" t="s">
        <v>266</v>
      </c>
      <c r="G330" s="18">
        <f>3230.5+170</f>
        <v>3400.5</v>
      </c>
      <c r="H330" s="18">
        <v>3400.5</v>
      </c>
    </row>
    <row r="331" spans="1:12">
      <c r="A331" s="16" t="s">
        <v>355</v>
      </c>
      <c r="B331" s="19" t="s">
        <v>356</v>
      </c>
      <c r="C331" s="19"/>
      <c r="D331" s="17"/>
      <c r="E331" s="17"/>
      <c r="F331" s="17"/>
      <c r="G331" s="18">
        <f>G332</f>
        <v>2159.4</v>
      </c>
      <c r="H331" s="18">
        <f>H332</f>
        <v>0</v>
      </c>
    </row>
    <row r="332" spans="1:12">
      <c r="A332" s="16" t="s">
        <v>357</v>
      </c>
      <c r="B332" s="19" t="s">
        <v>358</v>
      </c>
      <c r="C332" s="19"/>
      <c r="D332" s="17"/>
      <c r="E332" s="17"/>
      <c r="F332" s="17"/>
      <c r="G332" s="18">
        <f>G333</f>
        <v>2159.4</v>
      </c>
      <c r="H332" s="18">
        <f>H333</f>
        <v>0</v>
      </c>
    </row>
    <row r="333" spans="1:12">
      <c r="A333" s="16" t="s">
        <v>31</v>
      </c>
      <c r="B333" s="19" t="s">
        <v>358</v>
      </c>
      <c r="C333" s="19">
        <v>602</v>
      </c>
      <c r="D333" s="17" t="s">
        <v>93</v>
      </c>
      <c r="E333" s="17" t="s">
        <v>22</v>
      </c>
      <c r="F333" s="17" t="s">
        <v>33</v>
      </c>
      <c r="G333" s="18">
        <f>1628.9+530.5</f>
        <v>2159.4</v>
      </c>
      <c r="H333" s="18">
        <v>0</v>
      </c>
    </row>
    <row r="334" spans="1:12">
      <c r="A334" s="16" t="s">
        <v>359</v>
      </c>
      <c r="B334" s="19" t="s">
        <v>360</v>
      </c>
      <c r="C334" s="19"/>
      <c r="D334" s="17"/>
      <c r="E334" s="17"/>
      <c r="F334" s="17"/>
      <c r="G334" s="18">
        <f t="shared" ref="G334:H336" si="4">G335</f>
        <v>4722.0999999999995</v>
      </c>
      <c r="H334" s="18">
        <f t="shared" si="4"/>
        <v>0</v>
      </c>
    </row>
    <row r="335" spans="1:12" ht="41.25" customHeight="1">
      <c r="A335" s="16" t="s">
        <v>361</v>
      </c>
      <c r="B335" s="19" t="s">
        <v>362</v>
      </c>
      <c r="C335" s="19"/>
      <c r="D335" s="17"/>
      <c r="E335" s="17"/>
      <c r="F335" s="17"/>
      <c r="G335" s="18">
        <f t="shared" si="4"/>
        <v>4722.0999999999995</v>
      </c>
      <c r="H335" s="18">
        <f t="shared" si="4"/>
        <v>0</v>
      </c>
    </row>
    <row r="336" spans="1:12" ht="29.25" customHeight="1">
      <c r="A336" s="16" t="s">
        <v>363</v>
      </c>
      <c r="B336" s="17" t="s">
        <v>364</v>
      </c>
      <c r="C336" s="17"/>
      <c r="D336" s="17"/>
      <c r="E336" s="17"/>
      <c r="F336" s="17"/>
      <c r="G336" s="18">
        <f t="shared" si="4"/>
        <v>4722.0999999999995</v>
      </c>
      <c r="H336" s="18">
        <f t="shared" si="4"/>
        <v>0</v>
      </c>
    </row>
    <row r="337" spans="1:8">
      <c r="A337" s="16" t="s">
        <v>31</v>
      </c>
      <c r="B337" s="17" t="s">
        <v>364</v>
      </c>
      <c r="C337" s="17" t="s">
        <v>20</v>
      </c>
      <c r="D337" s="17" t="s">
        <v>21</v>
      </c>
      <c r="E337" s="17" t="s">
        <v>32</v>
      </c>
      <c r="F337" s="17" t="s">
        <v>33</v>
      </c>
      <c r="G337" s="18">
        <f>4674.9+47.2</f>
        <v>4722.0999999999995</v>
      </c>
      <c r="H337" s="18">
        <v>0</v>
      </c>
    </row>
    <row r="338" spans="1:8" ht="37.5">
      <c r="A338" s="13" t="s">
        <v>365</v>
      </c>
      <c r="B338" s="14" t="s">
        <v>366</v>
      </c>
      <c r="C338" s="14"/>
      <c r="D338" s="14"/>
      <c r="E338" s="14"/>
      <c r="F338" s="14"/>
      <c r="G338" s="15">
        <f>G339+G348</f>
        <v>43386.200000000004</v>
      </c>
      <c r="H338" s="15">
        <f>H339+H348</f>
        <v>11691.7</v>
      </c>
    </row>
    <row r="339" spans="1:8" ht="37.5">
      <c r="A339" s="16" t="s">
        <v>25</v>
      </c>
      <c r="B339" s="17" t="s">
        <v>367</v>
      </c>
      <c r="C339" s="17"/>
      <c r="D339" s="17"/>
      <c r="E339" s="17"/>
      <c r="F339" s="17"/>
      <c r="G339" s="18">
        <f>G340+G345</f>
        <v>7455.9000000000005</v>
      </c>
      <c r="H339" s="18">
        <f>H340+H345</f>
        <v>0</v>
      </c>
    </row>
    <row r="340" spans="1:8" ht="37.5">
      <c r="A340" s="16" t="s">
        <v>368</v>
      </c>
      <c r="B340" s="17" t="s">
        <v>369</v>
      </c>
      <c r="C340" s="17"/>
      <c r="D340" s="17"/>
      <c r="E340" s="17"/>
      <c r="F340" s="17"/>
      <c r="G340" s="18">
        <f>G341+G343</f>
        <v>1784.5</v>
      </c>
      <c r="H340" s="18">
        <f>H341+H343</f>
        <v>0</v>
      </c>
    </row>
    <row r="341" spans="1:8" ht="37.5">
      <c r="A341" s="16" t="s">
        <v>370</v>
      </c>
      <c r="B341" s="17" t="s">
        <v>371</v>
      </c>
      <c r="C341" s="17"/>
      <c r="D341" s="17"/>
      <c r="E341" s="17"/>
      <c r="F341" s="17"/>
      <c r="G341" s="18">
        <f>G342</f>
        <v>386.3</v>
      </c>
      <c r="H341" s="18">
        <f>H342</f>
        <v>0</v>
      </c>
    </row>
    <row r="342" spans="1:8">
      <c r="A342" s="16" t="s">
        <v>31</v>
      </c>
      <c r="B342" s="17" t="s">
        <v>371</v>
      </c>
      <c r="C342" s="17" t="s">
        <v>20</v>
      </c>
      <c r="D342" s="17" t="s">
        <v>50</v>
      </c>
      <c r="E342" s="17" t="s">
        <v>72</v>
      </c>
      <c r="F342" s="17" t="s">
        <v>33</v>
      </c>
      <c r="G342" s="18">
        <f>378.6+7.7</f>
        <v>386.3</v>
      </c>
      <c r="H342" s="18">
        <v>0</v>
      </c>
    </row>
    <row r="343" spans="1:8" ht="56.25">
      <c r="A343" s="16" t="s">
        <v>372</v>
      </c>
      <c r="B343" s="17" t="s">
        <v>373</v>
      </c>
      <c r="C343" s="17"/>
      <c r="D343" s="17"/>
      <c r="E343" s="17"/>
      <c r="F343" s="17"/>
      <c r="G343" s="18">
        <f>G344</f>
        <v>1398.2</v>
      </c>
      <c r="H343" s="18">
        <f>H344</f>
        <v>0</v>
      </c>
    </row>
    <row r="344" spans="1:8">
      <c r="A344" s="16" t="s">
        <v>31</v>
      </c>
      <c r="B344" s="17" t="s">
        <v>373</v>
      </c>
      <c r="C344" s="17" t="s">
        <v>20</v>
      </c>
      <c r="D344" s="17" t="s">
        <v>50</v>
      </c>
      <c r="E344" s="17" t="s">
        <v>72</v>
      </c>
      <c r="F344" s="17" t="s">
        <v>33</v>
      </c>
      <c r="G344" s="18">
        <f>1370.2+28</f>
        <v>1398.2</v>
      </c>
      <c r="H344" s="18">
        <v>0</v>
      </c>
    </row>
    <row r="345" spans="1:8">
      <c r="A345" s="16" t="s">
        <v>374</v>
      </c>
      <c r="B345" s="17" t="s">
        <v>375</v>
      </c>
      <c r="C345" s="17"/>
      <c r="D345" s="17"/>
      <c r="E345" s="17"/>
      <c r="F345" s="17"/>
      <c r="G345" s="18">
        <f>G346</f>
        <v>5671.4000000000005</v>
      </c>
      <c r="H345" s="18">
        <f>H346</f>
        <v>0</v>
      </c>
    </row>
    <row r="346" spans="1:8" ht="37.5">
      <c r="A346" s="16" t="s">
        <v>376</v>
      </c>
      <c r="B346" s="17" t="s">
        <v>377</v>
      </c>
      <c r="C346" s="17"/>
      <c r="D346" s="17"/>
      <c r="E346" s="17"/>
      <c r="F346" s="17"/>
      <c r="G346" s="18">
        <f>G347</f>
        <v>5671.4000000000005</v>
      </c>
      <c r="H346" s="18">
        <f>H347</f>
        <v>0</v>
      </c>
    </row>
    <row r="347" spans="1:8">
      <c r="A347" s="16" t="s">
        <v>31</v>
      </c>
      <c r="B347" s="17" t="s">
        <v>377</v>
      </c>
      <c r="C347" s="17" t="s">
        <v>20</v>
      </c>
      <c r="D347" s="17" t="s">
        <v>50</v>
      </c>
      <c r="E347" s="17" t="s">
        <v>187</v>
      </c>
      <c r="F347" s="17" t="s">
        <v>33</v>
      </c>
      <c r="G347" s="18">
        <f>5501.3+170.1</f>
        <v>5671.4000000000005</v>
      </c>
      <c r="H347" s="18">
        <v>0</v>
      </c>
    </row>
    <row r="348" spans="1:8">
      <c r="A348" s="27" t="s">
        <v>41</v>
      </c>
      <c r="B348" s="17" t="s">
        <v>378</v>
      </c>
      <c r="C348" s="17"/>
      <c r="D348" s="17"/>
      <c r="E348" s="17"/>
      <c r="F348" s="17"/>
      <c r="G348" s="18">
        <f>G349</f>
        <v>35930.300000000003</v>
      </c>
      <c r="H348" s="18">
        <f>H349</f>
        <v>11691.7</v>
      </c>
    </row>
    <row r="349" spans="1:8" ht="37.5">
      <c r="A349" s="16" t="s">
        <v>379</v>
      </c>
      <c r="B349" s="17" t="s">
        <v>380</v>
      </c>
      <c r="C349" s="17"/>
      <c r="D349" s="17"/>
      <c r="E349" s="17"/>
      <c r="F349" s="17"/>
      <c r="G349" s="18">
        <f>G350+G352+G355</f>
        <v>35930.300000000003</v>
      </c>
      <c r="H349" s="18">
        <f>H350+H352+H355</f>
        <v>11691.7</v>
      </c>
    </row>
    <row r="350" spans="1:8">
      <c r="A350" s="16" t="s">
        <v>114</v>
      </c>
      <c r="B350" s="17" t="s">
        <v>381</v>
      </c>
      <c r="C350" s="17"/>
      <c r="D350" s="17"/>
      <c r="E350" s="17"/>
      <c r="F350" s="17"/>
      <c r="G350" s="18">
        <f>G351</f>
        <v>5100</v>
      </c>
      <c r="H350" s="18">
        <f>H351</f>
        <v>1467.9</v>
      </c>
    </row>
    <row r="351" spans="1:8">
      <c r="A351" s="16" t="s">
        <v>172</v>
      </c>
      <c r="B351" s="17" t="s">
        <v>381</v>
      </c>
      <c r="C351" s="17" t="s">
        <v>20</v>
      </c>
      <c r="D351" s="17" t="s">
        <v>50</v>
      </c>
      <c r="E351" s="17" t="s">
        <v>72</v>
      </c>
      <c r="F351" s="17" t="s">
        <v>173</v>
      </c>
      <c r="G351" s="18">
        <v>5100</v>
      </c>
      <c r="H351" s="18">
        <v>1467.9</v>
      </c>
    </row>
    <row r="352" spans="1:8" ht="37.5">
      <c r="A352" s="16" t="s">
        <v>382</v>
      </c>
      <c r="B352" s="17" t="s">
        <v>383</v>
      </c>
      <c r="C352" s="17"/>
      <c r="D352" s="17"/>
      <c r="E352" s="17"/>
      <c r="F352" s="17"/>
      <c r="G352" s="18">
        <f>G353+G354</f>
        <v>16766</v>
      </c>
      <c r="H352" s="18">
        <f>H353+H354</f>
        <v>7225.1</v>
      </c>
    </row>
    <row r="353" spans="1:8">
      <c r="A353" s="16" t="s">
        <v>31</v>
      </c>
      <c r="B353" s="17" t="s">
        <v>383</v>
      </c>
      <c r="C353" s="17" t="s">
        <v>20</v>
      </c>
      <c r="D353" s="17" t="s">
        <v>50</v>
      </c>
      <c r="E353" s="17" t="s">
        <v>72</v>
      </c>
      <c r="F353" s="17" t="s">
        <v>33</v>
      </c>
      <c r="G353" s="18">
        <f>11766+5000-13.7</f>
        <v>16752.3</v>
      </c>
      <c r="H353" s="18">
        <v>7201.8</v>
      </c>
    </row>
    <row r="354" spans="1:8">
      <c r="A354" s="16" t="s">
        <v>200</v>
      </c>
      <c r="B354" s="17" t="s">
        <v>383</v>
      </c>
      <c r="C354" s="17" t="s">
        <v>20</v>
      </c>
      <c r="D354" s="17" t="s">
        <v>50</v>
      </c>
      <c r="E354" s="17" t="s">
        <v>72</v>
      </c>
      <c r="F354" s="17" t="s">
        <v>384</v>
      </c>
      <c r="G354" s="18">
        <v>13.7</v>
      </c>
      <c r="H354" s="18">
        <v>23.3</v>
      </c>
    </row>
    <row r="355" spans="1:8" ht="37.5">
      <c r="A355" s="16" t="s">
        <v>385</v>
      </c>
      <c r="B355" s="17" t="s">
        <v>386</v>
      </c>
      <c r="C355" s="17"/>
      <c r="D355" s="17"/>
      <c r="E355" s="17"/>
      <c r="F355" s="17"/>
      <c r="G355" s="18">
        <f>G356+G357</f>
        <v>14064.3</v>
      </c>
      <c r="H355" s="18">
        <f>H356+H357</f>
        <v>2998.7</v>
      </c>
    </row>
    <row r="356" spans="1:8">
      <c r="A356" s="16" t="s">
        <v>31</v>
      </c>
      <c r="B356" s="17" t="s">
        <v>386</v>
      </c>
      <c r="C356" s="17" t="s">
        <v>20</v>
      </c>
      <c r="D356" s="17" t="s">
        <v>50</v>
      </c>
      <c r="E356" s="17" t="s">
        <v>72</v>
      </c>
      <c r="F356" s="17" t="s">
        <v>33</v>
      </c>
      <c r="G356" s="18">
        <f>1064.3+6975.9</f>
        <v>8040.2</v>
      </c>
      <c r="H356" s="18">
        <v>2998.7</v>
      </c>
    </row>
    <row r="357" spans="1:8">
      <c r="A357" s="16" t="s">
        <v>19</v>
      </c>
      <c r="B357" s="17" t="s">
        <v>386</v>
      </c>
      <c r="C357" s="17" t="s">
        <v>20</v>
      </c>
      <c r="D357" s="17" t="s">
        <v>50</v>
      </c>
      <c r="E357" s="17" t="s">
        <v>72</v>
      </c>
      <c r="F357" s="17" t="s">
        <v>23</v>
      </c>
      <c r="G357" s="18">
        <f>6000+24.1</f>
        <v>6024.1</v>
      </c>
      <c r="H357" s="18">
        <v>0</v>
      </c>
    </row>
    <row r="358" spans="1:8" ht="37.5">
      <c r="A358" s="13" t="s">
        <v>387</v>
      </c>
      <c r="B358" s="9" t="s">
        <v>388</v>
      </c>
      <c r="C358" s="17"/>
      <c r="D358" s="17"/>
      <c r="E358" s="17"/>
      <c r="F358" s="17"/>
      <c r="G358" s="15">
        <f>G365+G410+G359</f>
        <v>148080.9</v>
      </c>
      <c r="H358" s="15">
        <f>H365+H410+H359</f>
        <v>25449.1</v>
      </c>
    </row>
    <row r="359" spans="1:8" ht="42.75" customHeight="1">
      <c r="A359" s="16" t="s">
        <v>25</v>
      </c>
      <c r="B359" s="19" t="s">
        <v>389</v>
      </c>
      <c r="C359" s="17"/>
      <c r="D359" s="17"/>
      <c r="E359" s="17"/>
      <c r="F359" s="17"/>
      <c r="G359" s="18">
        <f>G360</f>
        <v>0</v>
      </c>
      <c r="H359" s="18">
        <f>H360</f>
        <v>714.1</v>
      </c>
    </row>
    <row r="360" spans="1:8" ht="37.5">
      <c r="A360" s="16" t="s">
        <v>390</v>
      </c>
      <c r="B360" s="19" t="s">
        <v>391</v>
      </c>
      <c r="C360" s="17"/>
      <c r="D360" s="17"/>
      <c r="E360" s="17"/>
      <c r="F360" s="17"/>
      <c r="G360" s="18">
        <f>G361</f>
        <v>0</v>
      </c>
      <c r="H360" s="18">
        <f>H361</f>
        <v>714.1</v>
      </c>
    </row>
    <row r="361" spans="1:8">
      <c r="A361" s="16" t="s">
        <v>392</v>
      </c>
      <c r="B361" s="19" t="s">
        <v>393</v>
      </c>
      <c r="C361" s="17"/>
      <c r="D361" s="17"/>
      <c r="E361" s="17"/>
      <c r="F361" s="17"/>
      <c r="G361" s="18">
        <f>G362+G363+G364</f>
        <v>0</v>
      </c>
      <c r="H361" s="18">
        <f>H362+H363+H364</f>
        <v>714.1</v>
      </c>
    </row>
    <row r="362" spans="1:8">
      <c r="A362" s="16" t="s">
        <v>65</v>
      </c>
      <c r="B362" s="19" t="s">
        <v>393</v>
      </c>
      <c r="C362" s="20">
        <v>602</v>
      </c>
      <c r="D362" s="31" t="s">
        <v>49</v>
      </c>
      <c r="E362" s="31" t="s">
        <v>22</v>
      </c>
      <c r="F362" s="31" t="s">
        <v>394</v>
      </c>
      <c r="G362" s="18">
        <v>0</v>
      </c>
      <c r="H362" s="49">
        <v>44.9</v>
      </c>
    </row>
    <row r="363" spans="1:8">
      <c r="A363" s="16" t="s">
        <v>65</v>
      </c>
      <c r="B363" s="19" t="s">
        <v>393</v>
      </c>
      <c r="C363" s="17" t="s">
        <v>395</v>
      </c>
      <c r="D363" s="17" t="s">
        <v>49</v>
      </c>
      <c r="E363" s="17" t="s">
        <v>50</v>
      </c>
      <c r="F363" s="17" t="s">
        <v>394</v>
      </c>
      <c r="G363" s="18">
        <v>0</v>
      </c>
      <c r="H363" s="50">
        <v>510.7</v>
      </c>
    </row>
    <row r="364" spans="1:8">
      <c r="A364" s="44" t="s">
        <v>65</v>
      </c>
      <c r="B364" s="19" t="s">
        <v>393</v>
      </c>
      <c r="C364" s="17" t="s">
        <v>395</v>
      </c>
      <c r="D364" s="17" t="s">
        <v>49</v>
      </c>
      <c r="E364" s="17" t="s">
        <v>60</v>
      </c>
      <c r="F364" s="17" t="s">
        <v>394</v>
      </c>
      <c r="G364" s="18">
        <v>0</v>
      </c>
      <c r="H364" s="50">
        <v>158.5</v>
      </c>
    </row>
    <row r="365" spans="1:8">
      <c r="A365" s="27" t="s">
        <v>41</v>
      </c>
      <c r="B365" s="19" t="s">
        <v>396</v>
      </c>
      <c r="C365" s="17"/>
      <c r="D365" s="17"/>
      <c r="E365" s="17"/>
      <c r="F365" s="17"/>
      <c r="G365" s="18">
        <f>G366+G392+G395</f>
        <v>146845.9</v>
      </c>
      <c r="H365" s="18">
        <f>H366+H392+H395</f>
        <v>24636</v>
      </c>
    </row>
    <row r="366" spans="1:8" ht="41.25" customHeight="1">
      <c r="A366" s="27" t="s">
        <v>397</v>
      </c>
      <c r="B366" s="19" t="s">
        <v>398</v>
      </c>
      <c r="C366" s="17"/>
      <c r="D366" s="17"/>
      <c r="E366" s="17"/>
      <c r="F366" s="17"/>
      <c r="G366" s="18">
        <f>G367+G382+G380+G372+G374+G376+G386+G378+G389</f>
        <v>97320.099999999991</v>
      </c>
      <c r="H366" s="18">
        <f>H367+H382+H380+H372+H374+H376+H386+H378+H389</f>
        <v>17773.899999999998</v>
      </c>
    </row>
    <row r="367" spans="1:8">
      <c r="A367" s="16" t="s">
        <v>197</v>
      </c>
      <c r="B367" s="19" t="s">
        <v>399</v>
      </c>
      <c r="C367" s="17"/>
      <c r="D367" s="17"/>
      <c r="E367" s="17"/>
      <c r="F367" s="17"/>
      <c r="G367" s="18">
        <f>G368+G371+G369+G370</f>
        <v>68297.5</v>
      </c>
      <c r="H367" s="18">
        <f>H368+H371+H369+H370</f>
        <v>11320.5</v>
      </c>
    </row>
    <row r="368" spans="1:8">
      <c r="A368" s="16" t="s">
        <v>65</v>
      </c>
      <c r="B368" s="19" t="s">
        <v>399</v>
      </c>
      <c r="C368" s="19">
        <v>602</v>
      </c>
      <c r="D368" s="17" t="s">
        <v>49</v>
      </c>
      <c r="E368" s="17" t="s">
        <v>22</v>
      </c>
      <c r="F368" s="17" t="s">
        <v>67</v>
      </c>
      <c r="G368" s="18">
        <v>2166.8000000000002</v>
      </c>
      <c r="H368" s="18">
        <v>385.6</v>
      </c>
    </row>
    <row r="369" spans="1:8">
      <c r="A369" s="16" t="s">
        <v>65</v>
      </c>
      <c r="B369" s="19" t="s">
        <v>399</v>
      </c>
      <c r="C369" s="19">
        <v>602</v>
      </c>
      <c r="D369" s="17" t="s">
        <v>49</v>
      </c>
      <c r="E369" s="17" t="s">
        <v>50</v>
      </c>
      <c r="F369" s="17" t="s">
        <v>67</v>
      </c>
      <c r="G369" s="18">
        <v>52446</v>
      </c>
      <c r="H369" s="18">
        <v>7894.1</v>
      </c>
    </row>
    <row r="370" spans="1:8">
      <c r="A370" s="16" t="s">
        <v>31</v>
      </c>
      <c r="B370" s="19" t="s">
        <v>399</v>
      </c>
      <c r="C370" s="19">
        <v>602</v>
      </c>
      <c r="D370" s="17" t="s">
        <v>49</v>
      </c>
      <c r="E370" s="17" t="s">
        <v>50</v>
      </c>
      <c r="F370" s="17" t="s">
        <v>33</v>
      </c>
      <c r="G370" s="18">
        <v>13432.3</v>
      </c>
      <c r="H370" s="18">
        <v>2994.7</v>
      </c>
    </row>
    <row r="371" spans="1:8">
      <c r="A371" s="16" t="s">
        <v>200</v>
      </c>
      <c r="B371" s="19" t="s">
        <v>399</v>
      </c>
      <c r="C371" s="19">
        <v>602</v>
      </c>
      <c r="D371" s="17" t="s">
        <v>49</v>
      </c>
      <c r="E371" s="17" t="s">
        <v>50</v>
      </c>
      <c r="F371" s="17" t="s">
        <v>201</v>
      </c>
      <c r="G371" s="18">
        <v>252.4</v>
      </c>
      <c r="H371" s="18">
        <v>46.1</v>
      </c>
    </row>
    <row r="372" spans="1:8">
      <c r="A372" s="16" t="s">
        <v>114</v>
      </c>
      <c r="B372" s="19" t="s">
        <v>400</v>
      </c>
      <c r="C372" s="19"/>
      <c r="D372" s="17"/>
      <c r="E372" s="17"/>
      <c r="F372" s="17"/>
      <c r="G372" s="18">
        <f>G373</f>
        <v>1438.3</v>
      </c>
      <c r="H372" s="18">
        <f>H373</f>
        <v>298.8</v>
      </c>
    </row>
    <row r="373" spans="1:8">
      <c r="A373" s="16" t="s">
        <v>172</v>
      </c>
      <c r="B373" s="19" t="s">
        <v>400</v>
      </c>
      <c r="C373" s="19">
        <v>602</v>
      </c>
      <c r="D373" s="17" t="s">
        <v>49</v>
      </c>
      <c r="E373" s="17" t="s">
        <v>332</v>
      </c>
      <c r="F373" s="17" t="s">
        <v>173</v>
      </c>
      <c r="G373" s="18">
        <v>1438.3</v>
      </c>
      <c r="H373" s="18">
        <v>298.8</v>
      </c>
    </row>
    <row r="374" spans="1:8">
      <c r="A374" s="16" t="s">
        <v>401</v>
      </c>
      <c r="B374" s="19" t="s">
        <v>402</v>
      </c>
      <c r="C374" s="19"/>
      <c r="D374" s="17"/>
      <c r="E374" s="17"/>
      <c r="F374" s="17"/>
      <c r="G374" s="18">
        <f>G375</f>
        <v>250</v>
      </c>
      <c r="H374" s="18">
        <f>H375</f>
        <v>207</v>
      </c>
    </row>
    <row r="375" spans="1:8">
      <c r="A375" s="16" t="s">
        <v>200</v>
      </c>
      <c r="B375" s="19" t="s">
        <v>402</v>
      </c>
      <c r="C375" s="19">
        <v>602</v>
      </c>
      <c r="D375" s="17" t="s">
        <v>49</v>
      </c>
      <c r="E375" s="17" t="s">
        <v>332</v>
      </c>
      <c r="F375" s="17" t="s">
        <v>201</v>
      </c>
      <c r="G375" s="18">
        <v>250</v>
      </c>
      <c r="H375" s="18">
        <v>207</v>
      </c>
    </row>
    <row r="376" spans="1:8">
      <c r="A376" s="16" t="s">
        <v>403</v>
      </c>
      <c r="B376" s="19" t="s">
        <v>404</v>
      </c>
      <c r="C376" s="19"/>
      <c r="D376" s="17"/>
      <c r="E376" s="17"/>
      <c r="F376" s="17"/>
      <c r="G376" s="18">
        <f>G377</f>
        <v>371.9</v>
      </c>
      <c r="H376" s="18">
        <f>H377</f>
        <v>21.8</v>
      </c>
    </row>
    <row r="377" spans="1:8">
      <c r="A377" s="16" t="s">
        <v>65</v>
      </c>
      <c r="B377" s="19" t="s">
        <v>404</v>
      </c>
      <c r="C377" s="19">
        <v>602</v>
      </c>
      <c r="D377" s="17" t="s">
        <v>22</v>
      </c>
      <c r="E377" s="17" t="s">
        <v>32</v>
      </c>
      <c r="F377" s="17" t="s">
        <v>67</v>
      </c>
      <c r="G377" s="18">
        <v>371.9</v>
      </c>
      <c r="H377" s="18">
        <v>21.8</v>
      </c>
    </row>
    <row r="378" spans="1:8">
      <c r="A378" s="16" t="s">
        <v>405</v>
      </c>
      <c r="B378" s="17" t="s">
        <v>406</v>
      </c>
      <c r="C378" s="19"/>
      <c r="D378" s="17"/>
      <c r="E378" s="17"/>
      <c r="F378" s="17"/>
      <c r="G378" s="18">
        <f>G379</f>
        <v>679.2</v>
      </c>
      <c r="H378" s="18">
        <f>H379</f>
        <v>0</v>
      </c>
    </row>
    <row r="379" spans="1:8">
      <c r="A379" s="16" t="s">
        <v>65</v>
      </c>
      <c r="B379" s="17" t="s">
        <v>406</v>
      </c>
      <c r="C379" s="19">
        <v>602</v>
      </c>
      <c r="D379" s="17" t="s">
        <v>49</v>
      </c>
      <c r="E379" s="17" t="s">
        <v>50</v>
      </c>
      <c r="F379" s="17" t="s">
        <v>67</v>
      </c>
      <c r="G379" s="18">
        <v>679.2</v>
      </c>
      <c r="H379" s="18">
        <v>0</v>
      </c>
    </row>
    <row r="380" spans="1:8" ht="37.5">
      <c r="A380" s="16" t="s">
        <v>407</v>
      </c>
      <c r="B380" s="19" t="s">
        <v>408</v>
      </c>
      <c r="C380" s="19"/>
      <c r="D380" s="17"/>
      <c r="E380" s="17"/>
      <c r="F380" s="17"/>
      <c r="G380" s="18">
        <f>G381</f>
        <v>943.19999999999993</v>
      </c>
      <c r="H380" s="18">
        <f>H381</f>
        <v>219.2</v>
      </c>
    </row>
    <row r="381" spans="1:8">
      <c r="A381" s="16" t="s">
        <v>65</v>
      </c>
      <c r="B381" s="19" t="s">
        <v>408</v>
      </c>
      <c r="C381" s="19">
        <v>602</v>
      </c>
      <c r="D381" s="17" t="s">
        <v>22</v>
      </c>
      <c r="E381" s="17" t="s">
        <v>32</v>
      </c>
      <c r="F381" s="17" t="s">
        <v>67</v>
      </c>
      <c r="G381" s="18">
        <f>904.4+38.8</f>
        <v>943.19999999999993</v>
      </c>
      <c r="H381" s="18">
        <v>219.2</v>
      </c>
    </row>
    <row r="382" spans="1:8" ht="42.75" customHeight="1">
      <c r="A382" s="28" t="s">
        <v>116</v>
      </c>
      <c r="B382" s="19" t="s">
        <v>409</v>
      </c>
      <c r="C382" s="19"/>
      <c r="D382" s="17"/>
      <c r="E382" s="17"/>
      <c r="F382" s="17"/>
      <c r="G382" s="18">
        <f>G384+G383+G385</f>
        <v>23738.5</v>
      </c>
      <c r="H382" s="18">
        <f>H384+H383+H385</f>
        <v>5356.3</v>
      </c>
    </row>
    <row r="383" spans="1:8">
      <c r="A383" s="16" t="s">
        <v>65</v>
      </c>
      <c r="B383" s="19" t="s">
        <v>409</v>
      </c>
      <c r="C383" s="19">
        <v>602</v>
      </c>
      <c r="D383" s="17" t="s">
        <v>49</v>
      </c>
      <c r="E383" s="17" t="s">
        <v>22</v>
      </c>
      <c r="F383" s="17" t="s">
        <v>67</v>
      </c>
      <c r="G383" s="18">
        <v>1006.8</v>
      </c>
      <c r="H383" s="18">
        <v>274.60000000000002</v>
      </c>
    </row>
    <row r="384" spans="1:8">
      <c r="A384" s="16" t="s">
        <v>65</v>
      </c>
      <c r="B384" s="19" t="s">
        <v>409</v>
      </c>
      <c r="C384" s="19">
        <v>602</v>
      </c>
      <c r="D384" s="17" t="s">
        <v>49</v>
      </c>
      <c r="E384" s="17" t="s">
        <v>50</v>
      </c>
      <c r="F384" s="17" t="s">
        <v>67</v>
      </c>
      <c r="G384" s="18">
        <v>19331.7</v>
      </c>
      <c r="H384" s="18">
        <v>4212</v>
      </c>
    </row>
    <row r="385" spans="1:8">
      <c r="A385" s="16" t="s">
        <v>172</v>
      </c>
      <c r="B385" s="19" t="s">
        <v>409</v>
      </c>
      <c r="C385" s="19">
        <v>602</v>
      </c>
      <c r="D385" s="17" t="s">
        <v>49</v>
      </c>
      <c r="E385" s="17" t="s">
        <v>332</v>
      </c>
      <c r="F385" s="17" t="s">
        <v>173</v>
      </c>
      <c r="G385" s="18">
        <v>3400</v>
      </c>
      <c r="H385" s="18">
        <v>869.7</v>
      </c>
    </row>
    <row r="386" spans="1:8" ht="81" customHeight="1">
      <c r="A386" s="16" t="s">
        <v>410</v>
      </c>
      <c r="B386" s="17" t="s">
        <v>411</v>
      </c>
      <c r="C386" s="19"/>
      <c r="D386" s="17"/>
      <c r="E386" s="17"/>
      <c r="F386" s="17"/>
      <c r="G386" s="18">
        <f>G387+G388</f>
        <v>47.400000000000006</v>
      </c>
      <c r="H386" s="18">
        <f>H387+H388</f>
        <v>0</v>
      </c>
    </row>
    <row r="387" spans="1:8">
      <c r="A387" s="16" t="s">
        <v>65</v>
      </c>
      <c r="B387" s="17" t="s">
        <v>411</v>
      </c>
      <c r="C387" s="19">
        <v>602</v>
      </c>
      <c r="D387" s="17" t="s">
        <v>49</v>
      </c>
      <c r="E387" s="17" t="s">
        <v>50</v>
      </c>
      <c r="F387" s="17" t="s">
        <v>67</v>
      </c>
      <c r="G387" s="18">
        <v>42.2</v>
      </c>
      <c r="H387" s="18">
        <v>0</v>
      </c>
    </row>
    <row r="388" spans="1:8">
      <c r="A388" s="16" t="s">
        <v>31</v>
      </c>
      <c r="B388" s="17" t="s">
        <v>411</v>
      </c>
      <c r="C388" s="19">
        <v>602</v>
      </c>
      <c r="D388" s="17" t="s">
        <v>49</v>
      </c>
      <c r="E388" s="17" t="s">
        <v>50</v>
      </c>
      <c r="F388" s="17" t="s">
        <v>33</v>
      </c>
      <c r="G388" s="18">
        <v>5.2</v>
      </c>
      <c r="H388" s="18">
        <v>0</v>
      </c>
    </row>
    <row r="389" spans="1:8" ht="120.75" customHeight="1">
      <c r="A389" s="16" t="s">
        <v>412</v>
      </c>
      <c r="B389" s="17" t="s">
        <v>413</v>
      </c>
      <c r="C389" s="19"/>
      <c r="D389" s="17"/>
      <c r="E389" s="17"/>
      <c r="F389" s="17"/>
      <c r="G389" s="18">
        <f>G390+G391</f>
        <v>1554.1</v>
      </c>
      <c r="H389" s="18">
        <f>H390+H391</f>
        <v>350.3</v>
      </c>
    </row>
    <row r="390" spans="1:8">
      <c r="A390" s="16" t="s">
        <v>65</v>
      </c>
      <c r="B390" s="17" t="s">
        <v>413</v>
      </c>
      <c r="C390" s="19">
        <v>602</v>
      </c>
      <c r="D390" s="17" t="s">
        <v>49</v>
      </c>
      <c r="E390" s="17" t="s">
        <v>50</v>
      </c>
      <c r="F390" s="17" t="s">
        <v>67</v>
      </c>
      <c r="G390" s="18">
        <v>1417.3</v>
      </c>
      <c r="H390" s="18">
        <v>325.7</v>
      </c>
    </row>
    <row r="391" spans="1:8">
      <c r="A391" s="16" t="s">
        <v>31</v>
      </c>
      <c r="B391" s="17" t="s">
        <v>413</v>
      </c>
      <c r="C391" s="19">
        <v>602</v>
      </c>
      <c r="D391" s="17" t="s">
        <v>49</v>
      </c>
      <c r="E391" s="17" t="s">
        <v>50</v>
      </c>
      <c r="F391" s="17" t="s">
        <v>33</v>
      </c>
      <c r="G391" s="18">
        <v>136.80000000000001</v>
      </c>
      <c r="H391" s="18">
        <v>24.6</v>
      </c>
    </row>
    <row r="392" spans="1:8" ht="37.5">
      <c r="A392" s="27" t="s">
        <v>414</v>
      </c>
      <c r="B392" s="19" t="s">
        <v>415</v>
      </c>
      <c r="C392" s="19"/>
      <c r="D392" s="17"/>
      <c r="E392" s="17"/>
      <c r="F392" s="17"/>
      <c r="G392" s="18">
        <f>G393</f>
        <v>5862.2</v>
      </c>
      <c r="H392" s="18">
        <f>H393</f>
        <v>1274.9000000000001</v>
      </c>
    </row>
    <row r="393" spans="1:8" ht="37.5">
      <c r="A393" s="16" t="s">
        <v>416</v>
      </c>
      <c r="B393" s="45" t="s">
        <v>417</v>
      </c>
      <c r="C393" s="19"/>
      <c r="D393" s="17"/>
      <c r="E393" s="17"/>
      <c r="F393" s="17"/>
      <c r="G393" s="18">
        <f>G394</f>
        <v>5862.2</v>
      </c>
      <c r="H393" s="18">
        <f>H394</f>
        <v>1274.9000000000001</v>
      </c>
    </row>
    <row r="394" spans="1:8">
      <c r="A394" s="16" t="s">
        <v>51</v>
      </c>
      <c r="B394" s="45" t="s">
        <v>417</v>
      </c>
      <c r="C394" s="19">
        <v>602</v>
      </c>
      <c r="D394" s="17" t="s">
        <v>49</v>
      </c>
      <c r="E394" s="17" t="s">
        <v>332</v>
      </c>
      <c r="F394" s="17" t="s">
        <v>53</v>
      </c>
      <c r="G394" s="18">
        <v>5862.2</v>
      </c>
      <c r="H394" s="18">
        <v>1274.9000000000001</v>
      </c>
    </row>
    <row r="395" spans="1:8" ht="37.5">
      <c r="A395" s="27" t="s">
        <v>418</v>
      </c>
      <c r="B395" s="45" t="s">
        <v>419</v>
      </c>
      <c r="C395" s="19"/>
      <c r="D395" s="17"/>
      <c r="E395" s="17"/>
      <c r="F395" s="17"/>
      <c r="G395" s="18">
        <f>G396+G399+G401+G406+G408</f>
        <v>43663.6</v>
      </c>
      <c r="H395" s="18">
        <f>H396+H399+H401+H406+H408</f>
        <v>5587.2000000000007</v>
      </c>
    </row>
    <row r="396" spans="1:8" ht="37.5">
      <c r="A396" s="16" t="s">
        <v>420</v>
      </c>
      <c r="B396" s="17" t="s">
        <v>421</v>
      </c>
      <c r="C396" s="17"/>
      <c r="D396" s="17"/>
      <c r="E396" s="17"/>
      <c r="F396" s="17"/>
      <c r="G396" s="18">
        <f>G397+G398</f>
        <v>4786.6000000000004</v>
      </c>
      <c r="H396" s="18">
        <f>H397+H398</f>
        <v>1161.1000000000001</v>
      </c>
    </row>
    <row r="397" spans="1:8">
      <c r="A397" s="16" t="s">
        <v>31</v>
      </c>
      <c r="B397" s="17" t="s">
        <v>421</v>
      </c>
      <c r="C397" s="17" t="s">
        <v>20</v>
      </c>
      <c r="D397" s="17" t="s">
        <v>264</v>
      </c>
      <c r="E397" s="17" t="s">
        <v>49</v>
      </c>
      <c r="F397" s="17" t="s">
        <v>33</v>
      </c>
      <c r="G397" s="18">
        <v>47</v>
      </c>
      <c r="H397" s="18">
        <v>3.7</v>
      </c>
    </row>
    <row r="398" spans="1:8">
      <c r="A398" s="16" t="s">
        <v>422</v>
      </c>
      <c r="B398" s="17" t="s">
        <v>421</v>
      </c>
      <c r="C398" s="17" t="s">
        <v>20</v>
      </c>
      <c r="D398" s="17" t="s">
        <v>264</v>
      </c>
      <c r="E398" s="17" t="s">
        <v>49</v>
      </c>
      <c r="F398" s="17" t="s">
        <v>423</v>
      </c>
      <c r="G398" s="18">
        <v>4739.6000000000004</v>
      </c>
      <c r="H398" s="18">
        <v>1157.4000000000001</v>
      </c>
    </row>
    <row r="399" spans="1:8" ht="37.5">
      <c r="A399" s="16" t="s">
        <v>424</v>
      </c>
      <c r="B399" s="17" t="s">
        <v>425</v>
      </c>
      <c r="C399" s="19"/>
      <c r="D399" s="17"/>
      <c r="E399" s="17"/>
      <c r="F399" s="17"/>
      <c r="G399" s="18">
        <f>G400</f>
        <v>240</v>
      </c>
      <c r="H399" s="18">
        <f>H400</f>
        <v>42.2</v>
      </c>
    </row>
    <row r="400" spans="1:8">
      <c r="A400" s="16" t="s">
        <v>426</v>
      </c>
      <c r="B400" s="17" t="s">
        <v>425</v>
      </c>
      <c r="C400" s="19">
        <v>602</v>
      </c>
      <c r="D400" s="17" t="s">
        <v>264</v>
      </c>
      <c r="E400" s="17" t="s">
        <v>32</v>
      </c>
      <c r="F400" s="17" t="s">
        <v>427</v>
      </c>
      <c r="G400" s="18">
        <v>240</v>
      </c>
      <c r="H400" s="18">
        <v>42.2</v>
      </c>
    </row>
    <row r="401" spans="1:8" ht="56.25">
      <c r="A401" s="16" t="s">
        <v>428</v>
      </c>
      <c r="B401" s="17" t="s">
        <v>429</v>
      </c>
      <c r="C401" s="19"/>
      <c r="D401" s="17"/>
      <c r="E401" s="17"/>
      <c r="F401" s="17"/>
      <c r="G401" s="18">
        <f>G403+G404+G405+G402</f>
        <v>2237</v>
      </c>
      <c r="H401" s="18">
        <f>H403+H404+H405+H402</f>
        <v>448.90000000000009</v>
      </c>
    </row>
    <row r="402" spans="1:8">
      <c r="A402" s="16" t="s">
        <v>31</v>
      </c>
      <c r="B402" s="17" t="s">
        <v>429</v>
      </c>
      <c r="C402" s="19">
        <v>602</v>
      </c>
      <c r="D402" s="17" t="s">
        <v>264</v>
      </c>
      <c r="E402" s="17" t="s">
        <v>32</v>
      </c>
      <c r="F402" s="17" t="s">
        <v>33</v>
      </c>
      <c r="G402" s="18">
        <v>57</v>
      </c>
      <c r="H402" s="18">
        <v>4.5999999999999996</v>
      </c>
    </row>
    <row r="403" spans="1:8">
      <c r="A403" s="16" t="s">
        <v>31</v>
      </c>
      <c r="B403" s="17" t="s">
        <v>429</v>
      </c>
      <c r="C403" s="19">
        <v>606</v>
      </c>
      <c r="D403" s="17" t="s">
        <v>264</v>
      </c>
      <c r="E403" s="17" t="s">
        <v>32</v>
      </c>
      <c r="F403" s="17" t="s">
        <v>33</v>
      </c>
      <c r="G403" s="18">
        <v>25</v>
      </c>
      <c r="H403" s="18">
        <v>1.9</v>
      </c>
    </row>
    <row r="404" spans="1:8">
      <c r="A404" s="16" t="s">
        <v>265</v>
      </c>
      <c r="B404" s="17" t="s">
        <v>429</v>
      </c>
      <c r="C404" s="19">
        <v>602</v>
      </c>
      <c r="D404" s="17" t="s">
        <v>264</v>
      </c>
      <c r="E404" s="17" t="s">
        <v>32</v>
      </c>
      <c r="F404" s="17" t="s">
        <v>266</v>
      </c>
      <c r="G404" s="18">
        <v>950</v>
      </c>
      <c r="H404" s="18">
        <v>182.8</v>
      </c>
    </row>
    <row r="405" spans="1:8">
      <c r="A405" s="16" t="s">
        <v>265</v>
      </c>
      <c r="B405" s="17" t="s">
        <v>429</v>
      </c>
      <c r="C405" s="19">
        <v>606</v>
      </c>
      <c r="D405" s="17" t="s">
        <v>264</v>
      </c>
      <c r="E405" s="17" t="s">
        <v>32</v>
      </c>
      <c r="F405" s="17" t="s">
        <v>266</v>
      </c>
      <c r="G405" s="18">
        <v>1205</v>
      </c>
      <c r="H405" s="18">
        <v>259.60000000000002</v>
      </c>
    </row>
    <row r="406" spans="1:8" ht="37.5">
      <c r="A406" s="16" t="s">
        <v>430</v>
      </c>
      <c r="B406" s="17" t="s">
        <v>431</v>
      </c>
      <c r="C406" s="17"/>
      <c r="D406" s="17"/>
      <c r="E406" s="17"/>
      <c r="F406" s="17"/>
      <c r="G406" s="18">
        <f>G407</f>
        <v>32400</v>
      </c>
      <c r="H406" s="18">
        <f>H407</f>
        <v>3645</v>
      </c>
    </row>
    <row r="407" spans="1:8">
      <c r="A407" s="16" t="s">
        <v>265</v>
      </c>
      <c r="B407" s="17" t="s">
        <v>431</v>
      </c>
      <c r="C407" s="19">
        <v>602</v>
      </c>
      <c r="D407" s="17" t="s">
        <v>264</v>
      </c>
      <c r="E407" s="17" t="s">
        <v>32</v>
      </c>
      <c r="F407" s="17" t="s">
        <v>266</v>
      </c>
      <c r="G407" s="18">
        <f>17657.8-3349.9+18092.1</f>
        <v>32400</v>
      </c>
      <c r="H407" s="18">
        <v>3645</v>
      </c>
    </row>
    <row r="408" spans="1:8" ht="37.5">
      <c r="A408" s="16" t="s">
        <v>432</v>
      </c>
      <c r="B408" s="17" t="s">
        <v>433</v>
      </c>
      <c r="C408" s="19"/>
      <c r="D408" s="17"/>
      <c r="E408" s="17"/>
      <c r="F408" s="17"/>
      <c r="G408" s="18">
        <f>G409</f>
        <v>4000</v>
      </c>
      <c r="H408" s="18">
        <f>H409</f>
        <v>290</v>
      </c>
    </row>
    <row r="409" spans="1:8">
      <c r="A409" s="16" t="s">
        <v>265</v>
      </c>
      <c r="B409" s="17" t="s">
        <v>433</v>
      </c>
      <c r="C409" s="19">
        <v>602</v>
      </c>
      <c r="D409" s="17" t="s">
        <v>264</v>
      </c>
      <c r="E409" s="17" t="s">
        <v>32</v>
      </c>
      <c r="F409" s="17" t="s">
        <v>266</v>
      </c>
      <c r="G409" s="18">
        <v>4000</v>
      </c>
      <c r="H409" s="18">
        <v>290</v>
      </c>
    </row>
    <row r="410" spans="1:8">
      <c r="A410" s="16" t="s">
        <v>434</v>
      </c>
      <c r="B410" s="17" t="s">
        <v>435</v>
      </c>
      <c r="C410" s="19"/>
      <c r="D410" s="17"/>
      <c r="E410" s="17"/>
      <c r="F410" s="17"/>
      <c r="G410" s="18">
        <f t="shared" ref="G410:H412" si="5">G411</f>
        <v>1235</v>
      </c>
      <c r="H410" s="18">
        <f t="shared" si="5"/>
        <v>99</v>
      </c>
    </row>
    <row r="411" spans="1:8">
      <c r="A411" s="16" t="s">
        <v>436</v>
      </c>
      <c r="B411" s="17" t="s">
        <v>437</v>
      </c>
      <c r="C411" s="19"/>
      <c r="D411" s="17"/>
      <c r="E411" s="17"/>
      <c r="F411" s="17"/>
      <c r="G411" s="18">
        <f t="shared" si="5"/>
        <v>1235</v>
      </c>
      <c r="H411" s="18">
        <f t="shared" si="5"/>
        <v>99</v>
      </c>
    </row>
    <row r="412" spans="1:8">
      <c r="A412" s="16" t="s">
        <v>197</v>
      </c>
      <c r="B412" s="19" t="s">
        <v>438</v>
      </c>
      <c r="C412" s="19"/>
      <c r="D412" s="17"/>
      <c r="E412" s="17"/>
      <c r="F412" s="17"/>
      <c r="G412" s="18">
        <f t="shared" si="5"/>
        <v>1235</v>
      </c>
      <c r="H412" s="18">
        <f t="shared" si="5"/>
        <v>99</v>
      </c>
    </row>
    <row r="413" spans="1:8">
      <c r="A413" s="16" t="s">
        <v>31</v>
      </c>
      <c r="B413" s="19" t="s">
        <v>438</v>
      </c>
      <c r="C413" s="17" t="s">
        <v>20</v>
      </c>
      <c r="D413" s="17" t="s">
        <v>439</v>
      </c>
      <c r="E413" s="17" t="s">
        <v>50</v>
      </c>
      <c r="F413" s="17" t="s">
        <v>33</v>
      </c>
      <c r="G413" s="18">
        <v>1235</v>
      </c>
      <c r="H413" s="18">
        <v>99</v>
      </c>
    </row>
    <row r="414" spans="1:8" ht="37.5">
      <c r="A414" s="13" t="s">
        <v>440</v>
      </c>
      <c r="B414" s="9" t="s">
        <v>441</v>
      </c>
      <c r="C414" s="9"/>
      <c r="D414" s="14"/>
      <c r="E414" s="14"/>
      <c r="F414" s="14"/>
      <c r="G414" s="15">
        <f>G415+G427</f>
        <v>40873.199999999997</v>
      </c>
      <c r="H414" s="15">
        <f>H415+H427</f>
        <v>6852.8</v>
      </c>
    </row>
    <row r="415" spans="1:8">
      <c r="A415" s="27" t="s">
        <v>442</v>
      </c>
      <c r="B415" s="19" t="s">
        <v>443</v>
      </c>
      <c r="C415" s="20"/>
      <c r="D415" s="20"/>
      <c r="E415" s="20"/>
      <c r="F415" s="20"/>
      <c r="G415" s="18">
        <f>G416</f>
        <v>40193.199999999997</v>
      </c>
      <c r="H415" s="18">
        <f>H416</f>
        <v>6852.8</v>
      </c>
    </row>
    <row r="416" spans="1:8" ht="37.5">
      <c r="A416" s="27" t="s">
        <v>444</v>
      </c>
      <c r="B416" s="19" t="s">
        <v>445</v>
      </c>
      <c r="C416" s="19"/>
      <c r="D416" s="17"/>
      <c r="E416" s="17"/>
      <c r="F416" s="17"/>
      <c r="G416" s="18">
        <f>G417+G420+G424</f>
        <v>40193.199999999997</v>
      </c>
      <c r="H416" s="18">
        <f>H417+H420+H424</f>
        <v>6852.8</v>
      </c>
    </row>
    <row r="417" spans="1:8">
      <c r="A417" s="16" t="s">
        <v>197</v>
      </c>
      <c r="B417" s="19" t="s">
        <v>446</v>
      </c>
      <c r="C417" s="19"/>
      <c r="D417" s="17"/>
      <c r="E417" s="17"/>
      <c r="F417" s="17"/>
      <c r="G417" s="18">
        <f>G418+G419</f>
        <v>10435.799999999999</v>
      </c>
      <c r="H417" s="18">
        <f>H418+H419</f>
        <v>1381.8000000000002</v>
      </c>
    </row>
    <row r="418" spans="1:8">
      <c r="A418" s="16" t="s">
        <v>65</v>
      </c>
      <c r="B418" s="19" t="s">
        <v>446</v>
      </c>
      <c r="C418" s="19">
        <v>603</v>
      </c>
      <c r="D418" s="17" t="s">
        <v>49</v>
      </c>
      <c r="E418" s="17" t="s">
        <v>60</v>
      </c>
      <c r="F418" s="17" t="s">
        <v>67</v>
      </c>
      <c r="G418" s="18">
        <v>9301.5</v>
      </c>
      <c r="H418" s="18">
        <v>1334.4</v>
      </c>
    </row>
    <row r="419" spans="1:8">
      <c r="A419" s="16" t="s">
        <v>31</v>
      </c>
      <c r="B419" s="19" t="s">
        <v>446</v>
      </c>
      <c r="C419" s="19">
        <v>603</v>
      </c>
      <c r="D419" s="17" t="s">
        <v>49</v>
      </c>
      <c r="E419" s="17" t="s">
        <v>60</v>
      </c>
      <c r="F419" s="17" t="s">
        <v>33</v>
      </c>
      <c r="G419" s="18">
        <v>1134.3</v>
      </c>
      <c r="H419" s="18">
        <v>47.4</v>
      </c>
    </row>
    <row r="420" spans="1:8">
      <c r="A420" s="16" t="s">
        <v>114</v>
      </c>
      <c r="B420" s="19" t="s">
        <v>447</v>
      </c>
      <c r="C420" s="19"/>
      <c r="D420" s="17"/>
      <c r="E420" s="17"/>
      <c r="F420" s="17"/>
      <c r="G420" s="18">
        <f>G421+G422+G423</f>
        <v>14927.7</v>
      </c>
      <c r="H420" s="18">
        <f>H421+H422+H423</f>
        <v>2768.5</v>
      </c>
    </row>
    <row r="421" spans="1:8">
      <c r="A421" s="16" t="s">
        <v>172</v>
      </c>
      <c r="B421" s="19" t="s">
        <v>447</v>
      </c>
      <c r="C421" s="19">
        <v>603</v>
      </c>
      <c r="D421" s="17" t="s">
        <v>49</v>
      </c>
      <c r="E421" s="17" t="s">
        <v>332</v>
      </c>
      <c r="F421" s="17" t="s">
        <v>173</v>
      </c>
      <c r="G421" s="18">
        <v>13314.2</v>
      </c>
      <c r="H421" s="18">
        <v>2627</v>
      </c>
    </row>
    <row r="422" spans="1:8">
      <c r="A422" s="16" t="s">
        <v>31</v>
      </c>
      <c r="B422" s="19" t="s">
        <v>447</v>
      </c>
      <c r="C422" s="19">
        <v>603</v>
      </c>
      <c r="D422" s="17" t="s">
        <v>49</v>
      </c>
      <c r="E422" s="17" t="s">
        <v>332</v>
      </c>
      <c r="F422" s="17" t="s">
        <v>33</v>
      </c>
      <c r="G422" s="18">
        <v>1613.4</v>
      </c>
      <c r="H422" s="18">
        <v>141.5</v>
      </c>
    </row>
    <row r="423" spans="1:8">
      <c r="A423" s="16" t="s">
        <v>200</v>
      </c>
      <c r="B423" s="19" t="s">
        <v>447</v>
      </c>
      <c r="C423" s="19">
        <v>603</v>
      </c>
      <c r="D423" s="17" t="s">
        <v>49</v>
      </c>
      <c r="E423" s="17" t="s">
        <v>332</v>
      </c>
      <c r="F423" s="17" t="s">
        <v>201</v>
      </c>
      <c r="G423" s="18">
        <v>0.1</v>
      </c>
      <c r="H423" s="18">
        <v>0</v>
      </c>
    </row>
    <row r="424" spans="1:8" ht="37.5">
      <c r="A424" s="28" t="s">
        <v>116</v>
      </c>
      <c r="B424" s="19" t="s">
        <v>448</v>
      </c>
      <c r="C424" s="19"/>
      <c r="D424" s="17"/>
      <c r="E424" s="17"/>
      <c r="F424" s="17"/>
      <c r="G424" s="18">
        <f>G425+G426</f>
        <v>14829.7</v>
      </c>
      <c r="H424" s="18">
        <f>H425+H426</f>
        <v>2702.5</v>
      </c>
    </row>
    <row r="425" spans="1:8">
      <c r="A425" s="16" t="s">
        <v>65</v>
      </c>
      <c r="B425" s="20" t="s">
        <v>448</v>
      </c>
      <c r="C425" s="19">
        <v>603</v>
      </c>
      <c r="D425" s="17" t="s">
        <v>49</v>
      </c>
      <c r="E425" s="17" t="s">
        <v>60</v>
      </c>
      <c r="F425" s="17" t="s">
        <v>67</v>
      </c>
      <c r="G425" s="18">
        <v>3295.7</v>
      </c>
      <c r="H425" s="18">
        <v>599.20000000000005</v>
      </c>
    </row>
    <row r="426" spans="1:8">
      <c r="A426" s="16" t="s">
        <v>172</v>
      </c>
      <c r="B426" s="20" t="s">
        <v>448</v>
      </c>
      <c r="C426" s="19">
        <v>603</v>
      </c>
      <c r="D426" s="17" t="s">
        <v>49</v>
      </c>
      <c r="E426" s="17" t="s">
        <v>332</v>
      </c>
      <c r="F426" s="17" t="s">
        <v>173</v>
      </c>
      <c r="G426" s="18">
        <v>11534</v>
      </c>
      <c r="H426" s="18">
        <v>2103.3000000000002</v>
      </c>
    </row>
    <row r="427" spans="1:8">
      <c r="A427" s="16" t="s">
        <v>434</v>
      </c>
      <c r="B427" s="19" t="s">
        <v>449</v>
      </c>
      <c r="C427" s="19"/>
      <c r="D427" s="17"/>
      <c r="E427" s="17"/>
      <c r="F427" s="17"/>
      <c r="G427" s="18">
        <f>G428</f>
        <v>680</v>
      </c>
      <c r="H427" s="18">
        <f>H428</f>
        <v>0</v>
      </c>
    </row>
    <row r="428" spans="1:8" ht="24" customHeight="1">
      <c r="A428" s="16" t="s">
        <v>450</v>
      </c>
      <c r="B428" s="19" t="s">
        <v>451</v>
      </c>
      <c r="C428" s="19"/>
      <c r="D428" s="17"/>
      <c r="E428" s="17"/>
      <c r="F428" s="17"/>
      <c r="G428" s="18">
        <f>G429+G431</f>
        <v>680</v>
      </c>
      <c r="H428" s="18">
        <f>H429+H431</f>
        <v>0</v>
      </c>
    </row>
    <row r="429" spans="1:8">
      <c r="A429" s="16" t="s">
        <v>197</v>
      </c>
      <c r="B429" s="19" t="s">
        <v>452</v>
      </c>
      <c r="C429" s="19"/>
      <c r="D429" s="17"/>
      <c r="E429" s="17"/>
      <c r="F429" s="17"/>
      <c r="G429" s="18">
        <f>G430</f>
        <v>255</v>
      </c>
      <c r="H429" s="18">
        <f>H430</f>
        <v>0</v>
      </c>
    </row>
    <row r="430" spans="1:8">
      <c r="A430" s="16" t="s">
        <v>31</v>
      </c>
      <c r="B430" s="19" t="s">
        <v>452</v>
      </c>
      <c r="C430" s="19">
        <v>603</v>
      </c>
      <c r="D430" s="17" t="s">
        <v>49</v>
      </c>
      <c r="E430" s="17" t="s">
        <v>60</v>
      </c>
      <c r="F430" s="17" t="s">
        <v>33</v>
      </c>
      <c r="G430" s="18">
        <v>255</v>
      </c>
      <c r="H430" s="18">
        <v>0</v>
      </c>
    </row>
    <row r="431" spans="1:8">
      <c r="A431" s="16" t="s">
        <v>114</v>
      </c>
      <c r="B431" s="19" t="s">
        <v>453</v>
      </c>
      <c r="C431" s="19"/>
      <c r="D431" s="17"/>
      <c r="E431" s="17"/>
      <c r="F431" s="17"/>
      <c r="G431" s="18">
        <f>G432</f>
        <v>425</v>
      </c>
      <c r="H431" s="18">
        <f>H432</f>
        <v>0</v>
      </c>
    </row>
    <row r="432" spans="1:8">
      <c r="A432" s="16" t="s">
        <v>31</v>
      </c>
      <c r="B432" s="19" t="s">
        <v>453</v>
      </c>
      <c r="C432" s="19">
        <v>603</v>
      </c>
      <c r="D432" s="17" t="s">
        <v>49</v>
      </c>
      <c r="E432" s="17" t="s">
        <v>332</v>
      </c>
      <c r="F432" s="17" t="s">
        <v>33</v>
      </c>
      <c r="G432" s="18">
        <v>425</v>
      </c>
      <c r="H432" s="18">
        <v>0</v>
      </c>
    </row>
    <row r="433" spans="1:8" ht="37.5">
      <c r="A433" s="13" t="s">
        <v>454</v>
      </c>
      <c r="B433" s="9" t="s">
        <v>455</v>
      </c>
      <c r="C433" s="14"/>
      <c r="D433" s="14"/>
      <c r="E433" s="14"/>
      <c r="F433" s="14"/>
      <c r="G433" s="15">
        <f>G434+G449</f>
        <v>34149.300000000003</v>
      </c>
      <c r="H433" s="15">
        <f>H434+H449</f>
        <v>7039.3</v>
      </c>
    </row>
    <row r="434" spans="1:8" ht="37.5">
      <c r="A434" s="16" t="s">
        <v>25</v>
      </c>
      <c r="B434" s="19" t="s">
        <v>456</v>
      </c>
      <c r="C434" s="17"/>
      <c r="D434" s="17"/>
      <c r="E434" s="17"/>
      <c r="F434" s="17"/>
      <c r="G434" s="18">
        <f>G435+G438+G443+G446</f>
        <v>5258.5</v>
      </c>
      <c r="H434" s="18">
        <f>H435+H438+H443+H446</f>
        <v>0</v>
      </c>
    </row>
    <row r="435" spans="1:8">
      <c r="A435" s="16" t="s">
        <v>457</v>
      </c>
      <c r="B435" s="19" t="s">
        <v>458</v>
      </c>
      <c r="C435" s="17"/>
      <c r="D435" s="17"/>
      <c r="E435" s="17"/>
      <c r="F435" s="17"/>
      <c r="G435" s="18">
        <f>G436</f>
        <v>1634.9</v>
      </c>
      <c r="H435" s="18">
        <f>H436</f>
        <v>0</v>
      </c>
    </row>
    <row r="436" spans="1:8">
      <c r="A436" s="16" t="s">
        <v>459</v>
      </c>
      <c r="B436" s="19" t="s">
        <v>460</v>
      </c>
      <c r="C436" s="17"/>
      <c r="D436" s="17"/>
      <c r="E436" s="17"/>
      <c r="F436" s="17"/>
      <c r="G436" s="18">
        <f>G437</f>
        <v>1634.9</v>
      </c>
      <c r="H436" s="18">
        <f>H437</f>
        <v>0</v>
      </c>
    </row>
    <row r="437" spans="1:8">
      <c r="A437" s="16" t="s">
        <v>265</v>
      </c>
      <c r="B437" s="19" t="s">
        <v>460</v>
      </c>
      <c r="C437" s="17" t="s">
        <v>20</v>
      </c>
      <c r="D437" s="17" t="s">
        <v>264</v>
      </c>
      <c r="E437" s="17" t="s">
        <v>32</v>
      </c>
      <c r="F437" s="17" t="s">
        <v>266</v>
      </c>
      <c r="G437" s="18">
        <v>1634.9</v>
      </c>
      <c r="H437" s="18">
        <v>0</v>
      </c>
    </row>
    <row r="438" spans="1:8">
      <c r="A438" s="16" t="s">
        <v>461</v>
      </c>
      <c r="B438" s="19" t="s">
        <v>462</v>
      </c>
      <c r="C438" s="17"/>
      <c r="D438" s="17"/>
      <c r="E438" s="17"/>
      <c r="F438" s="17"/>
      <c r="G438" s="18">
        <f>G439+G441</f>
        <v>315</v>
      </c>
      <c r="H438" s="18">
        <f>H439+H441</f>
        <v>0</v>
      </c>
    </row>
    <row r="439" spans="1:8" ht="37.5">
      <c r="A439" s="27" t="s">
        <v>463</v>
      </c>
      <c r="B439" s="19" t="s">
        <v>464</v>
      </c>
      <c r="C439" s="17"/>
      <c r="D439" s="17"/>
      <c r="E439" s="17"/>
      <c r="F439" s="17"/>
      <c r="G439" s="18">
        <f>G440</f>
        <v>105</v>
      </c>
      <c r="H439" s="18">
        <f>H440</f>
        <v>0</v>
      </c>
    </row>
    <row r="440" spans="1:8">
      <c r="A440" s="16" t="s">
        <v>31</v>
      </c>
      <c r="B440" s="19" t="s">
        <v>464</v>
      </c>
      <c r="C440" s="17" t="s">
        <v>20</v>
      </c>
      <c r="D440" s="17" t="s">
        <v>50</v>
      </c>
      <c r="E440" s="17" t="s">
        <v>324</v>
      </c>
      <c r="F440" s="17" t="s">
        <v>33</v>
      </c>
      <c r="G440" s="18">
        <v>105</v>
      </c>
      <c r="H440" s="18">
        <v>0</v>
      </c>
    </row>
    <row r="441" spans="1:8" ht="37.5">
      <c r="A441" s="27" t="s">
        <v>465</v>
      </c>
      <c r="B441" s="19" t="s">
        <v>466</v>
      </c>
      <c r="C441" s="17"/>
      <c r="D441" s="17"/>
      <c r="E441" s="17"/>
      <c r="F441" s="17"/>
      <c r="G441" s="18">
        <f>G442</f>
        <v>210</v>
      </c>
      <c r="H441" s="18">
        <f>H442</f>
        <v>0</v>
      </c>
    </row>
    <row r="442" spans="1:8">
      <c r="A442" s="16" t="s">
        <v>31</v>
      </c>
      <c r="B442" s="19" t="s">
        <v>466</v>
      </c>
      <c r="C442" s="17" t="s">
        <v>20</v>
      </c>
      <c r="D442" s="17" t="s">
        <v>50</v>
      </c>
      <c r="E442" s="17" t="s">
        <v>324</v>
      </c>
      <c r="F442" s="17" t="s">
        <v>33</v>
      </c>
      <c r="G442" s="18">
        <v>210</v>
      </c>
      <c r="H442" s="18">
        <v>0</v>
      </c>
    </row>
    <row r="443" spans="1:8">
      <c r="A443" s="16" t="s">
        <v>467</v>
      </c>
      <c r="B443" s="19" t="s">
        <v>468</v>
      </c>
      <c r="C443" s="17"/>
      <c r="D443" s="17"/>
      <c r="E443" s="17"/>
      <c r="F443" s="17"/>
      <c r="G443" s="18">
        <f>G444</f>
        <v>115.1</v>
      </c>
      <c r="H443" s="18">
        <f>H444</f>
        <v>0</v>
      </c>
    </row>
    <row r="444" spans="1:8" ht="37.5">
      <c r="A444" s="27" t="s">
        <v>469</v>
      </c>
      <c r="B444" s="19" t="s">
        <v>470</v>
      </c>
      <c r="C444" s="17"/>
      <c r="D444" s="17"/>
      <c r="E444" s="17"/>
      <c r="F444" s="17"/>
      <c r="G444" s="18">
        <f>G445</f>
        <v>115.1</v>
      </c>
      <c r="H444" s="18">
        <f>H445</f>
        <v>0</v>
      </c>
    </row>
    <row r="445" spans="1:8">
      <c r="A445" s="21" t="s">
        <v>31</v>
      </c>
      <c r="B445" s="33" t="s">
        <v>470</v>
      </c>
      <c r="C445" s="17" t="s">
        <v>20</v>
      </c>
      <c r="D445" s="17" t="s">
        <v>50</v>
      </c>
      <c r="E445" s="17" t="s">
        <v>324</v>
      </c>
      <c r="F445" s="17" t="s">
        <v>33</v>
      </c>
      <c r="G445" s="18">
        <f>74.1+41</f>
        <v>115.1</v>
      </c>
      <c r="H445" s="18">
        <v>0</v>
      </c>
    </row>
    <row r="446" spans="1:8" ht="37.5">
      <c r="A446" s="25" t="s">
        <v>471</v>
      </c>
      <c r="B446" s="19" t="s">
        <v>472</v>
      </c>
      <c r="C446" s="17"/>
      <c r="D446" s="17"/>
      <c r="E446" s="17"/>
      <c r="F446" s="17"/>
      <c r="G446" s="18">
        <f>G447</f>
        <v>3193.5</v>
      </c>
      <c r="H446" s="18">
        <f>H447</f>
        <v>0</v>
      </c>
    </row>
    <row r="447" spans="1:8">
      <c r="A447" s="25" t="s">
        <v>36</v>
      </c>
      <c r="B447" s="19" t="s">
        <v>473</v>
      </c>
      <c r="C447" s="17"/>
      <c r="D447" s="17"/>
      <c r="E447" s="17"/>
      <c r="F447" s="17"/>
      <c r="G447" s="18">
        <f>G448</f>
        <v>3193.5</v>
      </c>
      <c r="H447" s="18">
        <f>H448</f>
        <v>0</v>
      </c>
    </row>
    <row r="448" spans="1:8">
      <c r="A448" s="16" t="s">
        <v>31</v>
      </c>
      <c r="B448" s="19" t="s">
        <v>473</v>
      </c>
      <c r="C448" s="17" t="s">
        <v>20</v>
      </c>
      <c r="D448" s="17" t="s">
        <v>49</v>
      </c>
      <c r="E448" s="17" t="s">
        <v>332</v>
      </c>
      <c r="F448" s="17" t="s">
        <v>33</v>
      </c>
      <c r="G448" s="18">
        <v>3193.5</v>
      </c>
      <c r="H448" s="18">
        <v>0</v>
      </c>
    </row>
    <row r="449" spans="1:8">
      <c r="A449" s="27" t="s">
        <v>442</v>
      </c>
      <c r="B449" s="19" t="s">
        <v>474</v>
      </c>
      <c r="C449" s="17"/>
      <c r="D449" s="17"/>
      <c r="E449" s="17"/>
      <c r="F449" s="17"/>
      <c r="G449" s="18">
        <f>G450</f>
        <v>28890.799999999999</v>
      </c>
      <c r="H449" s="18">
        <f>H450</f>
        <v>7039.3</v>
      </c>
    </row>
    <row r="450" spans="1:8">
      <c r="A450" s="21" t="s">
        <v>475</v>
      </c>
      <c r="B450" s="33" t="s">
        <v>476</v>
      </c>
      <c r="C450" s="17"/>
      <c r="D450" s="17"/>
      <c r="E450" s="17"/>
      <c r="F450" s="17"/>
      <c r="G450" s="18">
        <f>G457+G460+G463+G453+G451</f>
        <v>28890.799999999999</v>
      </c>
      <c r="H450" s="18">
        <f>H457+H460+H463+H453+H451</f>
        <v>7039.3</v>
      </c>
    </row>
    <row r="451" spans="1:8" ht="30.75" customHeight="1">
      <c r="A451" s="25" t="s">
        <v>477</v>
      </c>
      <c r="B451" s="20" t="s">
        <v>478</v>
      </c>
      <c r="C451" s="17"/>
      <c r="D451" s="17"/>
      <c r="E451" s="17"/>
      <c r="F451" s="17"/>
      <c r="G451" s="18">
        <f>G452</f>
        <v>4000</v>
      </c>
      <c r="H451" s="18">
        <f>H452</f>
        <v>3117</v>
      </c>
    </row>
    <row r="452" spans="1:8">
      <c r="A452" s="16" t="s">
        <v>31</v>
      </c>
      <c r="B452" s="20" t="s">
        <v>478</v>
      </c>
      <c r="C452" s="17" t="s">
        <v>20</v>
      </c>
      <c r="D452" s="17" t="s">
        <v>21</v>
      </c>
      <c r="E452" s="17" t="s">
        <v>21</v>
      </c>
      <c r="F452" s="17" t="s">
        <v>33</v>
      </c>
      <c r="G452" s="18">
        <v>4000</v>
      </c>
      <c r="H452" s="18">
        <v>3117</v>
      </c>
    </row>
    <row r="453" spans="1:8">
      <c r="A453" s="16" t="s">
        <v>45</v>
      </c>
      <c r="B453" s="19" t="s">
        <v>479</v>
      </c>
      <c r="C453" s="17"/>
      <c r="D453" s="17"/>
      <c r="E453" s="17"/>
      <c r="F453" s="17"/>
      <c r="G453" s="18">
        <f>G454+G455+G456</f>
        <v>8267</v>
      </c>
      <c r="H453" s="18">
        <f>H454+H455+H456</f>
        <v>161</v>
      </c>
    </row>
    <row r="454" spans="1:8">
      <c r="A454" s="16" t="s">
        <v>31</v>
      </c>
      <c r="B454" s="19" t="s">
        <v>479</v>
      </c>
      <c r="C454" s="17" t="s">
        <v>20</v>
      </c>
      <c r="D454" s="17" t="s">
        <v>21</v>
      </c>
      <c r="E454" s="17" t="s">
        <v>49</v>
      </c>
      <c r="F454" s="17" t="s">
        <v>33</v>
      </c>
      <c r="G454" s="18">
        <v>1267</v>
      </c>
      <c r="H454" s="18">
        <v>155.6</v>
      </c>
    </row>
    <row r="455" spans="1:8">
      <c r="A455" s="16" t="s">
        <v>31</v>
      </c>
      <c r="B455" s="19" t="s">
        <v>479</v>
      </c>
      <c r="C455" s="17" t="s">
        <v>20</v>
      </c>
      <c r="D455" s="17" t="s">
        <v>21</v>
      </c>
      <c r="E455" s="17" t="s">
        <v>22</v>
      </c>
      <c r="F455" s="17" t="s">
        <v>33</v>
      </c>
      <c r="G455" s="18">
        <v>7000</v>
      </c>
      <c r="H455" s="18">
        <v>0</v>
      </c>
    </row>
    <row r="456" spans="1:8">
      <c r="A456" s="16" t="s">
        <v>200</v>
      </c>
      <c r="B456" s="19" t="s">
        <v>479</v>
      </c>
      <c r="C456" s="17" t="s">
        <v>20</v>
      </c>
      <c r="D456" s="17" t="s">
        <v>21</v>
      </c>
      <c r="E456" s="17" t="s">
        <v>22</v>
      </c>
      <c r="F456" s="17" t="s">
        <v>384</v>
      </c>
      <c r="G456" s="18">
        <v>0</v>
      </c>
      <c r="H456" s="18">
        <v>5.4</v>
      </c>
    </row>
    <row r="457" spans="1:8">
      <c r="A457" s="16" t="s">
        <v>480</v>
      </c>
      <c r="B457" s="19" t="s">
        <v>481</v>
      </c>
      <c r="C457" s="17"/>
      <c r="D457" s="17"/>
      <c r="E457" s="17"/>
      <c r="F457" s="17"/>
      <c r="G457" s="18">
        <f>G458+G459</f>
        <v>360</v>
      </c>
      <c r="H457" s="18">
        <f>H458+H459</f>
        <v>45</v>
      </c>
    </row>
    <row r="458" spans="1:8">
      <c r="A458" s="16" t="s">
        <v>31</v>
      </c>
      <c r="B458" s="19" t="s">
        <v>481</v>
      </c>
      <c r="C458" s="17" t="s">
        <v>20</v>
      </c>
      <c r="D458" s="17" t="s">
        <v>50</v>
      </c>
      <c r="E458" s="17" t="s">
        <v>324</v>
      </c>
      <c r="F458" s="17" t="s">
        <v>33</v>
      </c>
      <c r="G458" s="18">
        <v>360</v>
      </c>
      <c r="H458" s="18">
        <v>20</v>
      </c>
    </row>
    <row r="459" spans="1:8">
      <c r="A459" s="16" t="s">
        <v>482</v>
      </c>
      <c r="B459" s="19" t="s">
        <v>481</v>
      </c>
      <c r="C459" s="17" t="s">
        <v>20</v>
      </c>
      <c r="D459" s="17" t="s">
        <v>50</v>
      </c>
      <c r="E459" s="17" t="s">
        <v>324</v>
      </c>
      <c r="F459" s="17" t="s">
        <v>483</v>
      </c>
      <c r="G459" s="18">
        <v>0</v>
      </c>
      <c r="H459" s="18">
        <v>25</v>
      </c>
    </row>
    <row r="460" spans="1:8">
      <c r="A460" s="16" t="s">
        <v>401</v>
      </c>
      <c r="B460" s="19" t="s">
        <v>484</v>
      </c>
      <c r="C460" s="17"/>
      <c r="D460" s="17"/>
      <c r="E460" s="17"/>
      <c r="F460" s="17"/>
      <c r="G460" s="18">
        <f>G461+G462</f>
        <v>40</v>
      </c>
      <c r="H460" s="18">
        <f>H461+H462</f>
        <v>19.3</v>
      </c>
    </row>
    <row r="461" spans="1:8">
      <c r="A461" s="16" t="s">
        <v>31</v>
      </c>
      <c r="B461" s="19" t="s">
        <v>484</v>
      </c>
      <c r="C461" s="17" t="s">
        <v>20</v>
      </c>
      <c r="D461" s="17" t="s">
        <v>49</v>
      </c>
      <c r="E461" s="17" t="s">
        <v>332</v>
      </c>
      <c r="F461" s="17" t="s">
        <v>33</v>
      </c>
      <c r="G461" s="18">
        <v>40</v>
      </c>
      <c r="H461" s="18">
        <v>9.3000000000000007</v>
      </c>
    </row>
    <row r="462" spans="1:8">
      <c r="A462" s="16" t="s">
        <v>200</v>
      </c>
      <c r="B462" s="19" t="s">
        <v>484</v>
      </c>
      <c r="C462" s="17" t="s">
        <v>20</v>
      </c>
      <c r="D462" s="17" t="s">
        <v>49</v>
      </c>
      <c r="E462" s="17" t="s">
        <v>332</v>
      </c>
      <c r="F462" s="17" t="s">
        <v>384</v>
      </c>
      <c r="G462" s="18">
        <v>0</v>
      </c>
      <c r="H462" s="18">
        <v>10</v>
      </c>
    </row>
    <row r="463" spans="1:8" ht="72" customHeight="1">
      <c r="A463" s="28" t="s">
        <v>485</v>
      </c>
      <c r="B463" s="17" t="s">
        <v>486</v>
      </c>
      <c r="C463" s="17"/>
      <c r="D463" s="17"/>
      <c r="E463" s="17"/>
      <c r="F463" s="17"/>
      <c r="G463" s="18">
        <f>G464+G465</f>
        <v>16223.8</v>
      </c>
      <c r="H463" s="18">
        <f>H464+H465</f>
        <v>3697</v>
      </c>
    </row>
    <row r="464" spans="1:8">
      <c r="A464" s="46" t="s">
        <v>31</v>
      </c>
      <c r="B464" s="17" t="s">
        <v>486</v>
      </c>
      <c r="C464" s="17" t="s">
        <v>20</v>
      </c>
      <c r="D464" s="17" t="s">
        <v>49</v>
      </c>
      <c r="E464" s="17" t="s">
        <v>50</v>
      </c>
      <c r="F464" s="17" t="s">
        <v>33</v>
      </c>
      <c r="G464" s="18">
        <v>239.8</v>
      </c>
      <c r="H464" s="18">
        <v>0</v>
      </c>
    </row>
    <row r="465" spans="1:8">
      <c r="A465" s="46" t="s">
        <v>422</v>
      </c>
      <c r="B465" s="17" t="s">
        <v>486</v>
      </c>
      <c r="C465" s="17" t="s">
        <v>20</v>
      </c>
      <c r="D465" s="17" t="s">
        <v>264</v>
      </c>
      <c r="E465" s="17" t="s">
        <v>32</v>
      </c>
      <c r="F465" s="17" t="s">
        <v>423</v>
      </c>
      <c r="G465" s="18">
        <v>15984</v>
      </c>
      <c r="H465" s="18">
        <v>3697</v>
      </c>
    </row>
    <row r="466" spans="1:8">
      <c r="A466" s="52" t="s">
        <v>487</v>
      </c>
      <c r="B466" s="52"/>
      <c r="C466" s="52"/>
      <c r="D466" s="52"/>
      <c r="E466" s="52"/>
      <c r="F466" s="52"/>
      <c r="G466" s="15">
        <f>G15+G60+G107+G149+G196+G266+G302+G326+G338+G358+G414+G433</f>
        <v>1529477.9000000001</v>
      </c>
      <c r="H466" s="15">
        <f>H15+H60+H107+H149+H196+H266+H302+H326+H338+H358+H414+H433</f>
        <v>214805</v>
      </c>
    </row>
    <row r="468" spans="1:8" ht="37.5">
      <c r="A468" s="1" t="s">
        <v>488</v>
      </c>
    </row>
    <row r="471" spans="1:8">
      <c r="A471" s="3"/>
      <c r="B471" s="3"/>
      <c r="C471" s="3"/>
      <c r="G471" s="43"/>
      <c r="H471" s="43"/>
    </row>
    <row r="472" spans="1:8" ht="20.25">
      <c r="A472" s="3"/>
      <c r="B472" s="3"/>
      <c r="C472" s="3"/>
      <c r="F472" s="47"/>
      <c r="G472" s="48"/>
      <c r="H472" s="48"/>
    </row>
    <row r="473" spans="1:8">
      <c r="A473" s="3"/>
      <c r="B473" s="3"/>
      <c r="C473" s="3"/>
      <c r="G473" s="43"/>
      <c r="H473" s="43"/>
    </row>
    <row r="474" spans="1:8">
      <c r="A474" s="3"/>
      <c r="B474" s="3"/>
      <c r="C474" s="3"/>
      <c r="G474" s="43"/>
      <c r="H474" s="43"/>
    </row>
    <row r="475" spans="1:8">
      <c r="A475" s="3"/>
      <c r="B475" s="3"/>
      <c r="C475" s="3"/>
      <c r="G475" s="43"/>
      <c r="H475" s="43"/>
    </row>
    <row r="476" spans="1:8">
      <c r="A476" s="3"/>
      <c r="B476" s="3"/>
      <c r="C476" s="3"/>
      <c r="G476" s="43"/>
      <c r="H476" s="43"/>
    </row>
    <row r="477" spans="1:8">
      <c r="A477" s="3"/>
      <c r="B477" s="3"/>
      <c r="C477" s="3"/>
      <c r="G477" s="43"/>
      <c r="H477" s="43"/>
    </row>
    <row r="478" spans="1:8">
      <c r="A478" s="3"/>
      <c r="B478" s="3"/>
      <c r="C478" s="3"/>
      <c r="G478" s="43"/>
      <c r="H478" s="43"/>
    </row>
    <row r="479" spans="1:8">
      <c r="A479" s="3"/>
      <c r="B479" s="3"/>
      <c r="C479" s="3"/>
      <c r="G479" s="43"/>
      <c r="H479" s="43"/>
    </row>
  </sheetData>
  <autoFilter ref="A14:H466"/>
  <mergeCells count="12">
    <mergeCell ref="H12:H13"/>
    <mergeCell ref="A466:F466"/>
    <mergeCell ref="A6:H7"/>
    <mergeCell ref="A8:H8"/>
    <mergeCell ref="A10:H10"/>
    <mergeCell ref="A12:A13"/>
    <mergeCell ref="B12:B13"/>
    <mergeCell ref="C12:C13"/>
    <mergeCell ref="D12:D13"/>
    <mergeCell ref="E12:E13"/>
    <mergeCell ref="F12:F13"/>
    <mergeCell ref="G12:G13"/>
  </mergeCells>
  <printOptions horizontalCentered="1"/>
  <pageMargins left="0.78740157480314965" right="0.39370078740157483" top="0.39370078740157483" bottom="0.35" header="0.39" footer="0.35"/>
  <pageSetup paperSize="9" scale="42" fitToHeight="1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программы (2)</vt:lpstr>
      <vt:lpstr>'программы (2)'!Заголовки_для_печати</vt:lpstr>
      <vt:lpstr>'программы (2)'!Область_печати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user1407</dc:creator>
  <cp:lastModifiedBy>user1407</cp:lastModifiedBy>
  <dcterms:created xsi:type="dcterms:W3CDTF">2025-04-16T07:03:17Z</dcterms:created>
  <dcterms:modified xsi:type="dcterms:W3CDTF">2025-04-16T07:10:39Z</dcterms:modified>
</cp:coreProperties>
</file>