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4 год" sheetId="17" r:id="rId1"/>
  </sheets>
  <definedNames>
    <definedName name="_xlnm._FilterDatabase" localSheetId="0" hidden="1">'2024 год'!#REF!</definedName>
  </definedNames>
  <calcPr calcId="125725"/>
</workbook>
</file>

<file path=xl/calcChain.xml><?xml version="1.0" encoding="utf-8"?>
<calcChain xmlns="http://schemas.openxmlformats.org/spreadsheetml/2006/main">
  <c r="D25" i="17"/>
  <c r="D28"/>
  <c r="D27"/>
  <c r="D26"/>
  <c r="C137"/>
  <c r="D165" l="1"/>
  <c r="D150"/>
  <c r="E150" s="1"/>
  <c r="D151"/>
  <c r="E151" s="1"/>
  <c r="D152"/>
  <c r="E152" s="1"/>
  <c r="D153"/>
  <c r="E153" s="1"/>
  <c r="D154"/>
  <c r="E154" s="1"/>
  <c r="D155"/>
  <c r="E155" s="1"/>
  <c r="D156"/>
  <c r="E156" s="1"/>
  <c r="D158"/>
  <c r="E158" s="1"/>
  <c r="D159"/>
  <c r="E159" s="1"/>
  <c r="D160"/>
  <c r="E160" s="1"/>
  <c r="D161"/>
  <c r="D149"/>
  <c r="E149" s="1"/>
  <c r="D143"/>
  <c r="E143" s="1"/>
  <c r="D135"/>
  <c r="E135" s="1"/>
  <c r="D136"/>
  <c r="D138"/>
  <c r="E138" s="1"/>
  <c r="D134"/>
  <c r="E134" s="1"/>
  <c r="D131"/>
  <c r="D124"/>
  <c r="E124" s="1"/>
  <c r="D125"/>
  <c r="E125" s="1"/>
  <c r="D126"/>
  <c r="E126" s="1"/>
  <c r="D127"/>
  <c r="E127" s="1"/>
  <c r="D123"/>
  <c r="E123" s="1"/>
  <c r="D119"/>
  <c r="E119" s="1"/>
  <c r="D111"/>
  <c r="E111" s="1"/>
  <c r="D112"/>
  <c r="E112" s="1"/>
  <c r="D113"/>
  <c r="E113" s="1"/>
  <c r="D114"/>
  <c r="E114" s="1"/>
  <c r="D110"/>
  <c r="E110" s="1"/>
  <c r="D98"/>
  <c r="D99"/>
  <c r="D102"/>
  <c r="E102" s="1"/>
  <c r="D103"/>
  <c r="E103" s="1"/>
  <c r="D104"/>
  <c r="E104" s="1"/>
  <c r="D106"/>
  <c r="D97"/>
  <c r="D82"/>
  <c r="E82" s="1"/>
  <c r="D83"/>
  <c r="E83" s="1"/>
  <c r="D84"/>
  <c r="E84" s="1"/>
  <c r="D85"/>
  <c r="D86"/>
  <c r="E86" s="1"/>
  <c r="D87"/>
  <c r="D88"/>
  <c r="E88" s="1"/>
  <c r="D89"/>
  <c r="E89" s="1"/>
  <c r="D90"/>
  <c r="E90" s="1"/>
  <c r="D91"/>
  <c r="E91" s="1"/>
  <c r="D92"/>
  <c r="D93"/>
  <c r="E93" s="1"/>
  <c r="D81"/>
  <c r="E81" s="1"/>
  <c r="D64"/>
  <c r="E64" s="1"/>
  <c r="D65"/>
  <c r="E65" s="1"/>
  <c r="D66"/>
  <c r="E66" s="1"/>
  <c r="D67"/>
  <c r="E67" s="1"/>
  <c r="D68"/>
  <c r="D69"/>
  <c r="D70"/>
  <c r="E70" s="1"/>
  <c r="D71"/>
  <c r="E71" s="1"/>
  <c r="D72"/>
  <c r="D73"/>
  <c r="E73" s="1"/>
  <c r="D74"/>
  <c r="E74" s="1"/>
  <c r="D75"/>
  <c r="E75" s="1"/>
  <c r="D76"/>
  <c r="E76" s="1"/>
  <c r="D77"/>
  <c r="E77" s="1"/>
  <c r="D63"/>
  <c r="E63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D59"/>
  <c r="E59" s="1"/>
  <c r="D49"/>
  <c r="E49" s="1"/>
  <c r="D44"/>
  <c r="E44" s="1"/>
  <c r="D45"/>
  <c r="E45" s="1"/>
  <c r="D43"/>
  <c r="E43" s="1"/>
  <c r="D18"/>
  <c r="E18" s="1"/>
  <c r="D19"/>
  <c r="E19" s="1"/>
  <c r="D20"/>
  <c r="E20" s="1"/>
  <c r="D21"/>
  <c r="E21" s="1"/>
  <c r="D22"/>
  <c r="E22" s="1"/>
  <c r="D23"/>
  <c r="E23" s="1"/>
  <c r="D24"/>
  <c r="E24" s="1"/>
  <c r="E25"/>
  <c r="E26"/>
  <c r="E27"/>
  <c r="E28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D39"/>
  <c r="D17"/>
  <c r="E17" s="1"/>
  <c r="D7"/>
  <c r="E7" s="1"/>
  <c r="D8"/>
  <c r="E8" s="1"/>
  <c r="D9"/>
  <c r="E9" s="1"/>
  <c r="D10"/>
  <c r="E10" s="1"/>
  <c r="D11"/>
  <c r="E11" s="1"/>
  <c r="D12"/>
  <c r="E12" s="1"/>
  <c r="D13"/>
  <c r="E13" s="1"/>
  <c r="D6"/>
  <c r="E6" s="1"/>
  <c r="F72"/>
  <c r="E131" l="1"/>
  <c r="E165"/>
  <c r="E72"/>
  <c r="D14"/>
  <c r="D40"/>
  <c r="D46"/>
  <c r="D60"/>
  <c r="D78"/>
  <c r="D94"/>
  <c r="D128"/>
  <c r="E136"/>
  <c r="D115"/>
  <c r="F161" l="1"/>
  <c r="C157"/>
  <c r="F146"/>
  <c r="C145"/>
  <c r="C144"/>
  <c r="C142"/>
  <c r="F137"/>
  <c r="F128"/>
  <c r="C128"/>
  <c r="E128"/>
  <c r="F120"/>
  <c r="C118"/>
  <c r="F115"/>
  <c r="C115"/>
  <c r="E115"/>
  <c r="F106"/>
  <c r="C105"/>
  <c r="F101"/>
  <c r="C101"/>
  <c r="F100"/>
  <c r="C100"/>
  <c r="F99"/>
  <c r="F98"/>
  <c r="F97"/>
  <c r="C94"/>
  <c r="F92"/>
  <c r="F87"/>
  <c r="F85"/>
  <c r="C78"/>
  <c r="F69"/>
  <c r="E69" s="1"/>
  <c r="F68"/>
  <c r="C60"/>
  <c r="F58"/>
  <c r="F60" s="1"/>
  <c r="F46"/>
  <c r="C46"/>
  <c r="E46"/>
  <c r="C40"/>
  <c r="F39"/>
  <c r="F38"/>
  <c r="F14"/>
  <c r="C14"/>
  <c r="E14"/>
  <c r="E38" l="1"/>
  <c r="E39"/>
  <c r="E58"/>
  <c r="F78"/>
  <c r="E68"/>
  <c r="E78" s="1"/>
  <c r="F94"/>
  <c r="E87"/>
  <c r="F107"/>
  <c r="E97"/>
  <c r="E98"/>
  <c r="D100"/>
  <c r="D118"/>
  <c r="D144"/>
  <c r="D157"/>
  <c r="E85"/>
  <c r="E92"/>
  <c r="E99"/>
  <c r="D101"/>
  <c r="E101" s="1"/>
  <c r="D105"/>
  <c r="E105" s="1"/>
  <c r="E106"/>
  <c r="D137"/>
  <c r="D142"/>
  <c r="D146" s="1"/>
  <c r="E145"/>
  <c r="D145"/>
  <c r="E161"/>
  <c r="F40"/>
  <c r="C107"/>
  <c r="C120"/>
  <c r="C139"/>
  <c r="F139"/>
  <c r="C162"/>
  <c r="F162"/>
  <c r="C146"/>
  <c r="D139" l="1"/>
  <c r="D162"/>
  <c r="E144"/>
  <c r="D120"/>
  <c r="E137"/>
  <c r="E157"/>
  <c r="E162"/>
  <c r="E142"/>
  <c r="E118"/>
  <c r="D107"/>
  <c r="D168" s="1"/>
  <c r="E94"/>
  <c r="E60"/>
  <c r="E40"/>
  <c r="C168"/>
  <c r="F168"/>
  <c r="E100"/>
  <c r="E107" s="1"/>
  <c r="E139" l="1"/>
  <c r="E120"/>
  <c r="E146"/>
  <c r="E168" l="1"/>
</calcChain>
</file>

<file path=xl/sharedStrings.xml><?xml version="1.0" encoding="utf-8"?>
<sst xmlns="http://schemas.openxmlformats.org/spreadsheetml/2006/main" count="157" uniqueCount="156">
  <si>
    <t>Наименование проекта</t>
  </si>
  <si>
    <t>Чистая улица</t>
  </si>
  <si>
    <t>Благоустройство смотровой площадки д. Телянино</t>
  </si>
  <si>
    <t>Благоустройство территории возле Дома культуры в д. Завражье</t>
  </si>
  <si>
    <t>Ремонт Дома культуры в д. Завражье (отделка фасада здания)</t>
  </si>
  <si>
    <t>Приобретение музыкального центра в Дуниловский ДК</t>
  </si>
  <si>
    <t>Благоустройство территории памятника Великой Отечественной Войны в п. Дуниловский</t>
  </si>
  <si>
    <t>Детская спортивно-игровая площадка в д. Качуг, приобретение и установка оборудования для детской спортивно-игровой площадки</t>
  </si>
  <si>
    <t>Концертные костюмы</t>
  </si>
  <si>
    <t>Музыка - живи!</t>
  </si>
  <si>
    <t>Благоустройство территории спортивной площадки «Спорт у дома» д. Мелентьево (3 этап)</t>
  </si>
  <si>
    <t>Замена светильников на энергосберегающие, установка дополнительных в д. Абатурово</t>
  </si>
  <si>
    <t>Замена светильников на энергосберегающие, установка дополнительных в д. Ирданово</t>
  </si>
  <si>
    <t>Установка уличного освещения в д. Куданга, д. Упиралово</t>
  </si>
  <si>
    <t>Ремонт ДК Нигино</t>
  </si>
  <si>
    <t>Ремонт ДК Марково</t>
  </si>
  <si>
    <t>Внутренний ремонт ДК Теребаево</t>
  </si>
  <si>
    <t>Ремонт водопровода в д. Абатурово Никольского округа (1 участок)</t>
  </si>
  <si>
    <t>Ремонт водопровода в д. Абатурово Никольского округа (2 участок)</t>
  </si>
  <si>
    <t>Ремонт водопровода в д. Ирданово Никольского округа (1 участок)</t>
  </si>
  <si>
    <t>Ремонт водопровода в д. Ирданово Никольского округа (2 участок)</t>
  </si>
  <si>
    <t>Ремонт водопровода в д. Ирданово Никольского округа (3 участок)</t>
  </si>
  <si>
    <t>Ремонт водопровода в д. Ирданово Никольского округа (5 участок)</t>
  </si>
  <si>
    <t>Ремонт водопровода в д. Ирданово Никольского округа (6 участок)</t>
  </si>
  <si>
    <t>Ремонт водопровода в д. Ирданово Никольского округа (7 участок)</t>
  </si>
  <si>
    <t>Ремонт водопровода в д. Родюкино Никольского округа</t>
  </si>
  <si>
    <t>Замена участка тепловой сети по улице 25 Октября от здания № 1 до здания № 3</t>
  </si>
  <si>
    <t>Развитие детско-юношеского лыжного спорта в Никольском муниципальном округе</t>
  </si>
  <si>
    <t>Безопасная территория 1 этап</t>
  </si>
  <si>
    <t>Безопасная территория 2 этап</t>
  </si>
  <si>
    <t>Благоустройство территории Центра традиционной народной культуры</t>
  </si>
  <si>
    <t>Обустройство трубопровода водоснабжения по улице Яшина города Никольска Вологодской области</t>
  </si>
  <si>
    <t>Закупка дизельных генераторов</t>
  </si>
  <si>
    <t>Обустройство дорожки из брусчатки в парке по ул. Советской</t>
  </si>
  <si>
    <t>Обустройство тротуаров по ул. Беляева (2 этап) г. Никольска</t>
  </si>
  <si>
    <t>Приобретение спортивно-игрового оборудования для детской спортивно-игровой площадки д. Семенка</t>
  </si>
  <si>
    <t>Создание прогулочной пешеходной зоны в центральной части города (I этап)</t>
  </si>
  <si>
    <t>Обустройство набережной (II этап)</t>
  </si>
  <si>
    <t>Обустройство родника вблизи моста между д. Мичково и д. Павлово</t>
  </si>
  <si>
    <t xml:space="preserve">Обустройство тротуаров по ул. Красная (от ул. Михайлова до ул. Восточной) г. Никольска 1 этап </t>
  </si>
  <si>
    <t xml:space="preserve">Обустройство тротуаров по ул. Красная (от ул. Михайлова до ул. Восточной) г. Никольска 2 этап </t>
  </si>
  <si>
    <t>Установка памятного знака в память организаторам деревни Березово Шилову Якову Михайловичу и Шилову Андрею Федоровичу</t>
  </si>
  <si>
    <t>Чистая улица д. Ильинское, д. Скоморошье, д. Павлово, д. Холшевиково</t>
  </si>
  <si>
    <t>Чистая улица в д. Завражье</t>
  </si>
  <si>
    <t>Чистая улица - Зеленцовский край</t>
  </si>
  <si>
    <t>Проведение высокоскоростного интернета в д. Родюкино</t>
  </si>
  <si>
    <t>№ п/п</t>
  </si>
  <si>
    <t>Колодцы, родники</t>
  </si>
  <si>
    <t>Ремонт павильона скважины для питьевых целей д. Дьячково Никольского округа</t>
  </si>
  <si>
    <t>Ремонт шахтного колодца для питьевых целей в д. Холшевиково Никольского округа</t>
  </si>
  <si>
    <t>Ремонт шахтного колодца для питьевых целей в д. Скочково II Никольского округа</t>
  </si>
  <si>
    <t>Ремонт шахтного колодца для питьевых целей в д. Скочково I Никольского округа</t>
  </si>
  <si>
    <t>Ремонт шахтного колодца для питьевых целей в пос. Левобережный Никольского округа</t>
  </si>
  <si>
    <t>Ремонт шахтного колодца для питьевых целей в д. Ивантец Никольского округа</t>
  </si>
  <si>
    <t>Ремонт шахтного колодца для питьевых целей в с. Светлый Ключ Никольского округа</t>
  </si>
  <si>
    <r>
      <t>ИТОГО: 8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проектов</t>
    </r>
  </si>
  <si>
    <t>Водопроводные сети</t>
  </si>
  <si>
    <t>Ремонт водопровода в д. Абатурово Никольского округа (3 участок)</t>
  </si>
  <si>
    <t>Ремонт водопровода в д. Абатурово Никольского округа (4 участок)</t>
  </si>
  <si>
    <t>Ремонт водопровода в д. Ирданово Никольского округ (4 участок)</t>
  </si>
  <si>
    <t>Ремонт водопровода в д. Ирданово Никольского округа (8 участок)</t>
  </si>
  <si>
    <t>Обустройство трубопровода водоснабжения по ул. Красная (участок между ул. 13 Января и ул. Володарского)</t>
  </si>
  <si>
    <t>Обустройство трубопровода водоснабжения по ул. Советская (участок от ул. Володарского до ул. 13 Января)</t>
  </si>
  <si>
    <t>Обустройство трубопровода водоснабжения по ул. Садовая (участок между ул. Советская до ул. Садовая, д. 6)</t>
  </si>
  <si>
    <t>Обустройство трубопровода водоснабжения по ул. 13 Января (участок между ул. Красная и пер. Володарского)</t>
  </si>
  <si>
    <t>Обустройство трубопровода водоснабжения по ул. Конева (участок между ул. Набережная и ул. 13 Января)</t>
  </si>
  <si>
    <t>Обустройство трубопровода водоснабжения по ул. Красная (участок между ул. Набережная и ул. 13 Января)</t>
  </si>
  <si>
    <t>Обустройство трубопровода водоснабжения по ул. Набережная (участок между ул. Советская и ул. Красная)</t>
  </si>
  <si>
    <t>Обустройство трубопровода водоснабжения по ул. Набережная (участок между ул. Красная и ул. Конева)</t>
  </si>
  <si>
    <t>ИТОГО: 23 проекта</t>
  </si>
  <si>
    <t>Канализация</t>
  </si>
  <si>
    <t>Выполнение работ по ремонту аэраторных на очистных сооружениях в г. Никольске, ул. Восточная</t>
  </si>
  <si>
    <t>Выполнение работ по ремонту канализационно-насосной станции ул. Беляева г. Никольска</t>
  </si>
  <si>
    <t>Выполнение работ по реконструкции канализационно-насосной станции на очистных сооружениях в г. Никольске, ул. Кузнецова</t>
  </si>
  <si>
    <t>ИТОГО: 3 проекта</t>
  </si>
  <si>
    <t>Тепловые сети</t>
  </si>
  <si>
    <t>Замена участка тепловой сети от котельной «Школа № 2» до МКД № 12 по улице Восточной</t>
  </si>
  <si>
    <t>Ремонт котельной «Школа № 2»</t>
  </si>
  <si>
    <t>Замена дымовой трубы на котельной «Школа № 2»</t>
  </si>
  <si>
    <t>Ремонт котельной «Мелиорация»</t>
  </si>
  <si>
    <t>Ремонт участка тепловой сети от котельной «Мелентьевская» в г. Никольске</t>
  </si>
  <si>
    <t>Замена участка тепловой сети от котельной «Мелиорация» до МКД пер. Восточный, д. 1</t>
  </si>
  <si>
    <t>Замена участка тепловой сети на котельной «Мелиорация» от теплового колодца № 3 до теплового колодца № 4</t>
  </si>
  <si>
    <t>Замена участка тепловой сети от котельной «Торговый центр» до здания по ул. Советской, д. 100</t>
  </si>
  <si>
    <t>Замена участка тепловой сети на котельной «СМУ» от теплового колодца № 1 до теплового колодца № 5</t>
  </si>
  <si>
    <t>Замена участка тепловой сети на котельной «Центральная» от теплового колодца № 1 до теплового колодца № 4</t>
  </si>
  <si>
    <t>ИТОГО: - 11 проектов</t>
  </si>
  <si>
    <t>Тротуары</t>
  </si>
  <si>
    <t>Обустройство тротуаров по ул. Заречная, д. Мелентьево 1 этап</t>
  </si>
  <si>
    <t>Обустройство тротуаров по ул. Заречная, д. Мелентьево 2 этап</t>
  </si>
  <si>
    <t>Обустройство тротуаров по ул. Заречная, д. Мелентьево 3 этап</t>
  </si>
  <si>
    <t>Обустройство тротуаров по ул. Заречная, д. Мелентьево 4 этап</t>
  </si>
  <si>
    <t>Обустройство тротуаров по ул. Заречная г. Никольска 1 этап</t>
  </si>
  <si>
    <t>Обустройство тротуаров по ул. Заречная г. Никольска 2 этап</t>
  </si>
  <si>
    <t>Обустройство тротуаров по ул. Заречная г. Никольска (от ул. Кузнецова до пер. Кузнецова)</t>
  </si>
  <si>
    <t>Обустройство тротуаров по ул. Беляева (1 этап) г. Никольска</t>
  </si>
  <si>
    <t>Обустройство тротуаров по ул. Беляева (от ул. М. Конева до пер. Беляева) г. Никольска</t>
  </si>
  <si>
    <t>Обустройство тротуаров по ул. Советская (от пер. Советский до ул. Советской, д. 62) г. Никольска</t>
  </si>
  <si>
    <t>Обустройство тротуаров по ул. Советская (от ул. Ленина до ул. К. Маркса) г. Никольска</t>
  </si>
  <si>
    <t>ИТОГО: 15 проектов</t>
  </si>
  <si>
    <t>Благоустройство парков и населенных пунктов</t>
  </si>
  <si>
    <t>«Благоустройство территории парка д. Кожаево» - 2 этап</t>
  </si>
  <si>
    <t>Благоустройство территории МБУК «Центральный Дом культуры Никольского муниципального округа» (III этап)</t>
  </si>
  <si>
    <t>Устройство покрытия из резиновой крошки в парке г. Никольска, ул. Советская (3 этап)</t>
  </si>
  <si>
    <t>Устройство покрытия из резиновой крошки в парке г. Никольска, ул. Советская (4 этап)</t>
  </si>
  <si>
    <t>Обустройство парка им. 50-летия Победы г. Никольск, ул. Советская (около здания СОШ № 2)</t>
  </si>
  <si>
    <t>Обустройство сквера по улице Советской</t>
  </si>
  <si>
    <t>ИТОГО: 13 проектов</t>
  </si>
  <si>
    <t>Благоустройство детских площадок</t>
  </si>
  <si>
    <t>Благоустройство детской спортивно-игровой площадки д. Ильинское. III этап</t>
  </si>
  <si>
    <t>Приобретение спортивного игрового оборудования и материалов для благоустройства территории детской спортивно-игровой площадки д. Телянино. II этап</t>
  </si>
  <si>
    <t>Благоустройство детских площадок в д. Зеленцово, д. Люльково, д. Милофаново</t>
  </si>
  <si>
    <t>Обустройство детской игровой площадки д. Верховино</t>
  </si>
  <si>
    <t>Благоустройство территории детской спортивно-игровой площадки д. Соколово – 2 этап (2-этап)</t>
  </si>
  <si>
    <t>Приобретение и установка оборудования на территории спортивной площадки в д. Осиново</t>
  </si>
  <si>
    <t>Итого: 10 проектов</t>
  </si>
  <si>
    <t>Благоустройство памятников</t>
  </si>
  <si>
    <t>Устройство периметрального ограждения и клумбы у памятника "Павшим в боях за Родину" Семенка</t>
  </si>
  <si>
    <t>Итого: 5 проекта</t>
  </si>
  <si>
    <t>Ремонт подвесных мостов</t>
  </si>
  <si>
    <t>Ремонт подвесного пешеходного моста через р. Юг в п. Дуниловский р.Юг в п.Дуниловский</t>
  </si>
  <si>
    <t>Ремонт подвесного моста через реку Юг в г. Никольске, ул. Заречная</t>
  </si>
  <si>
    <t>ИТОГО: 2 проекта</t>
  </si>
  <si>
    <t>ИТОГО: 5 проекта</t>
  </si>
  <si>
    <t>Контейнера и площадки ТКО</t>
  </si>
  <si>
    <t>Обустройство контейнерных площадок г.Никольск</t>
  </si>
  <si>
    <t>Уличное освещение</t>
  </si>
  <si>
    <t>Спорт</t>
  </si>
  <si>
    <t>Спортивный инвентарь Теребаево</t>
  </si>
  <si>
    <t>Итого: 4 проекта</t>
  </si>
  <si>
    <t>Культура</t>
  </si>
  <si>
    <t>Приобретение кресел в зрительный зал Аргуновского Дома культуры Аргуновского ДК</t>
  </si>
  <si>
    <t>Ремонт МБУК «Зеленцовский Дом культуры» по адресу Вологодская область, Никольский округ, д. Зеленцово, д. 138</t>
  </si>
  <si>
    <t>Ремонт в здании Пермасского филиала МБУК «Кожаевский дом культуры»</t>
  </si>
  <si>
    <t>Приобретение концертных костюмов, кресел, звукового и светового оборудования для МБУК «Кожаевский дом культуры»</t>
  </si>
  <si>
    <t>Ремонт системы отопления в зданиях филиалов с. Светлый Ключ, пос. Кудангский МБУК «Кожаевский дом культуры»</t>
  </si>
  <si>
    <t>«Пусть музыка звучит!» приобретение звукового оборудования</t>
  </si>
  <si>
    <t xml:space="preserve">Итого: 13 проектов </t>
  </si>
  <si>
    <t>Связь</t>
  </si>
  <si>
    <t>ИТОГО</t>
  </si>
  <si>
    <t>Сумма проекта</t>
  </si>
  <si>
    <t>Тротуарная дорожка д.Кривяцкое</t>
  </si>
  <si>
    <t>Благоустройство территории д. Нигино</t>
  </si>
  <si>
    <t>(руб.)</t>
  </si>
  <si>
    <t>Реализация регионального проекта "Народный бюджет" в Никольском муниципальном округе за 2024 год</t>
  </si>
  <si>
    <t>Чистая улица (с. Никольское, д. Демино, д. Верховино)</t>
  </si>
  <si>
    <t>Чистая улица( д. Вахнево, д. Красавино, д. Кривяцкое)</t>
  </si>
  <si>
    <t>Светлая улица 2(д. Калинино, д. Чернино, д. Красавино)</t>
  </si>
  <si>
    <t>Светлая улица 1 (д. Верховино, д. Старина, д. Демино, с. Никольское, п. Борок)</t>
  </si>
  <si>
    <t>Памяти павших (с. Никольское)</t>
  </si>
  <si>
    <t>Благоустройство детской игровой площадки д. Калинино, Красавино</t>
  </si>
  <si>
    <t>Стенд участникам специальной военной операции на Украине "Горжусь тобой, солдат России» д. Зеленцово</t>
  </si>
  <si>
    <t xml:space="preserve">средства местного бюджета </t>
  </si>
  <si>
    <t xml:space="preserve">добровольные пожертвования </t>
  </si>
  <si>
    <t>в том числе:</t>
  </si>
  <si>
    <t xml:space="preserve">средства областного бюджета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</si>
</sst>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"/>
      <color rgb="FF000000"/>
      <name val="Arial Unicode MS"/>
      <family val="2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88402966399123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3" fillId="0" borderId="1" xfId="1" applyFont="1" applyBorder="1" applyAlignment="1">
      <alignment wrapText="1"/>
    </xf>
    <xf numFmtId="0" fontId="0" fillId="0" borderId="0" xfId="1" applyFont="1">
      <alignment vertical="center"/>
    </xf>
    <xf numFmtId="0" fontId="4" fillId="0" borderId="1" xfId="1" applyFont="1" applyBorder="1" applyAlignment="1">
      <alignment vertical="top" wrapText="1"/>
    </xf>
    <xf numFmtId="0" fontId="5" fillId="0" borderId="1" xfId="1" applyFont="1" applyBorder="1" applyAlignment="1">
      <alignment wrapText="1"/>
    </xf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right" wrapText="1"/>
    </xf>
    <xf numFmtId="0" fontId="3" fillId="0" borderId="1" xfId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horizontal="right" vertical="top" wrapText="1"/>
    </xf>
    <xf numFmtId="0" fontId="4" fillId="2" borderId="1" xfId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wrapText="1"/>
    </xf>
    <xf numFmtId="4" fontId="5" fillId="2" borderId="1" xfId="1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horizontal="right" wrapText="1"/>
    </xf>
    <xf numFmtId="0" fontId="0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horizontal="right" wrapText="1"/>
    </xf>
    <xf numFmtId="4" fontId="5" fillId="2" borderId="1" xfId="1" applyNumberFormat="1" applyFont="1" applyFill="1" applyBorder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0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0" borderId="1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vertical="center" wrapText="1"/>
    </xf>
    <xf numFmtId="0" fontId="10" fillId="0" borderId="0" xfId="1" applyFont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right" vertical="top" wrapText="1"/>
    </xf>
    <xf numFmtId="4" fontId="5" fillId="3" borderId="1" xfId="1" applyNumberFormat="1" applyFont="1" applyFill="1" applyBorder="1" applyAlignment="1" applyProtection="1">
      <alignment horizontal="right"/>
    </xf>
    <xf numFmtId="4" fontId="5" fillId="3" borderId="1" xfId="1" applyNumberFormat="1" applyFont="1" applyFill="1" applyBorder="1" applyAlignment="1" applyProtection="1">
      <alignment horizontal="right" wrapText="1"/>
    </xf>
    <xf numFmtId="4" fontId="0" fillId="0" borderId="0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 applyProtection="1">
      <alignment wrapText="1"/>
    </xf>
    <xf numFmtId="4" fontId="6" fillId="0" borderId="1" xfId="1" applyNumberFormat="1" applyFont="1" applyBorder="1" applyAlignment="1">
      <alignment vertical="center" wrapText="1"/>
    </xf>
    <xf numFmtId="4" fontId="3" fillId="0" borderId="1" xfId="1" applyNumberFormat="1" applyFont="1" applyFill="1" applyBorder="1" applyAlignment="1" applyProtection="1">
      <alignment horizontal="right" wrapText="1"/>
    </xf>
    <xf numFmtId="4" fontId="3" fillId="0" borderId="2" xfId="1" applyNumberFormat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right" wrapText="1"/>
    </xf>
    <xf numFmtId="4" fontId="3" fillId="0" borderId="2" xfId="1" applyNumberFormat="1" applyFont="1" applyBorder="1" applyAlignment="1">
      <alignment horizontal="right" wrapText="1"/>
    </xf>
    <xf numFmtId="0" fontId="4" fillId="0" borderId="4" xfId="1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4" fontId="3" fillId="0" borderId="2" xfId="1" applyNumberFormat="1" applyFont="1" applyFill="1" applyBorder="1" applyAlignment="1">
      <alignment vertical="top" wrapText="1"/>
    </xf>
    <xf numFmtId="4" fontId="3" fillId="0" borderId="3" xfId="1" applyNumberFormat="1" applyFont="1" applyFill="1" applyBorder="1" applyAlignment="1">
      <alignment vertical="top" wrapText="1"/>
    </xf>
    <xf numFmtId="4" fontId="3" fillId="0" borderId="4" xfId="1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 applyProtection="1">
      <alignment horizontal="right"/>
    </xf>
    <xf numFmtId="0" fontId="4" fillId="5" borderId="4" xfId="1" applyFont="1" applyFill="1" applyBorder="1" applyAlignment="1">
      <alignment vertical="top" wrapText="1"/>
    </xf>
    <xf numFmtId="4" fontId="3" fillId="5" borderId="1" xfId="1" applyNumberFormat="1" applyFont="1" applyFill="1" applyBorder="1" applyAlignment="1">
      <alignment horizontal="right" wrapText="1"/>
    </xf>
    <xf numFmtId="4" fontId="3" fillId="5" borderId="1" xfId="1" applyNumberFormat="1" applyFont="1" applyFill="1" applyBorder="1" applyAlignment="1">
      <alignment horizontal="right" vertical="top" wrapText="1"/>
    </xf>
    <xf numFmtId="0" fontId="3" fillId="5" borderId="1" xfId="1" applyFont="1" applyFill="1" applyBorder="1" applyAlignment="1">
      <alignment horizontal="right" wrapText="1"/>
    </xf>
    <xf numFmtId="0" fontId="4" fillId="5" borderId="1" xfId="1" applyFont="1" applyFill="1" applyBorder="1" applyAlignment="1">
      <alignment horizontal="right" vertical="top" wrapText="1"/>
    </xf>
    <xf numFmtId="4" fontId="5" fillId="5" borderId="1" xfId="1" applyNumberFormat="1" applyFont="1" applyFill="1" applyBorder="1" applyAlignment="1">
      <alignment horizontal="right" wrapText="1"/>
    </xf>
    <xf numFmtId="4" fontId="3" fillId="5" borderId="1" xfId="1" applyNumberFormat="1" applyFont="1" applyFill="1" applyBorder="1" applyAlignment="1" applyProtection="1">
      <alignment horizontal="right"/>
    </xf>
    <xf numFmtId="4" fontId="3" fillId="5" borderId="1" xfId="1" applyNumberFormat="1" applyFont="1" applyFill="1" applyBorder="1" applyAlignment="1" applyProtection="1">
      <alignment horizontal="right" vertical="top"/>
    </xf>
    <xf numFmtId="4" fontId="3" fillId="5" borderId="2" xfId="1" applyNumberFormat="1" applyFont="1" applyFill="1" applyBorder="1" applyAlignment="1">
      <alignment horizontal="right" wrapText="1"/>
    </xf>
    <xf numFmtId="4" fontId="6" fillId="5" borderId="1" xfId="1" applyNumberFormat="1" applyFont="1" applyFill="1" applyBorder="1" applyAlignment="1">
      <alignment horizontal="right" vertical="center" wrapText="1"/>
    </xf>
    <xf numFmtId="4" fontId="3" fillId="5" borderId="1" xfId="1" applyNumberFormat="1" applyFont="1" applyFill="1" applyBorder="1" applyAlignment="1">
      <alignment horizontal="right" vertical="center" wrapText="1"/>
    </xf>
    <xf numFmtId="4" fontId="5" fillId="6" borderId="1" xfId="1" applyNumberFormat="1" applyFont="1" applyFill="1" applyBorder="1" applyAlignment="1" applyProtection="1">
      <alignment horizontal="right"/>
    </xf>
    <xf numFmtId="0" fontId="5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:B4"/>
    </sheetView>
  </sheetViews>
  <sheetFormatPr defaultColWidth="8.85546875" defaultRowHeight="15"/>
  <cols>
    <col min="1" max="1" width="4.42578125" style="2" customWidth="1"/>
    <col min="2" max="2" width="40.140625" style="17" customWidth="1"/>
    <col min="3" max="6" width="14.7109375" style="17" customWidth="1"/>
    <col min="7" max="251" width="8.85546875" style="2"/>
    <col min="252" max="252" width="4.42578125" style="2" customWidth="1"/>
    <col min="253" max="253" width="35.5703125" style="2" customWidth="1"/>
    <col min="254" max="254" width="13.42578125" style="2" customWidth="1"/>
    <col min="255" max="255" width="11.140625" style="2" customWidth="1"/>
    <col min="256" max="256" width="12.140625" style="2" customWidth="1"/>
    <col min="257" max="257" width="12.85546875" style="2" customWidth="1"/>
    <col min="258" max="258" width="34.42578125" style="2" customWidth="1"/>
    <col min="259" max="259" width="16.42578125" style="2" customWidth="1"/>
    <col min="260" max="507" width="8.85546875" style="2"/>
    <col min="508" max="508" width="4.42578125" style="2" customWidth="1"/>
    <col min="509" max="509" width="35.5703125" style="2" customWidth="1"/>
    <col min="510" max="510" width="13.42578125" style="2" customWidth="1"/>
    <col min="511" max="511" width="11.140625" style="2" customWidth="1"/>
    <col min="512" max="512" width="12.140625" style="2" customWidth="1"/>
    <col min="513" max="513" width="12.85546875" style="2" customWidth="1"/>
    <col min="514" max="514" width="34.42578125" style="2" customWidth="1"/>
    <col min="515" max="515" width="16.42578125" style="2" customWidth="1"/>
    <col min="516" max="763" width="8.85546875" style="2"/>
    <col min="764" max="764" width="4.42578125" style="2" customWidth="1"/>
    <col min="765" max="765" width="35.5703125" style="2" customWidth="1"/>
    <col min="766" max="766" width="13.42578125" style="2" customWidth="1"/>
    <col min="767" max="767" width="11.140625" style="2" customWidth="1"/>
    <col min="768" max="768" width="12.140625" style="2" customWidth="1"/>
    <col min="769" max="769" width="12.85546875" style="2" customWidth="1"/>
    <col min="770" max="770" width="34.42578125" style="2" customWidth="1"/>
    <col min="771" max="771" width="16.42578125" style="2" customWidth="1"/>
    <col min="772" max="1019" width="8.85546875" style="2"/>
    <col min="1020" max="1020" width="4.42578125" style="2" customWidth="1"/>
    <col min="1021" max="1021" width="35.5703125" style="2" customWidth="1"/>
    <col min="1022" max="1022" width="13.42578125" style="2" customWidth="1"/>
    <col min="1023" max="1023" width="11.140625" style="2" customWidth="1"/>
    <col min="1024" max="1024" width="12.140625" style="2" customWidth="1"/>
    <col min="1025" max="1025" width="12.85546875" style="2" customWidth="1"/>
    <col min="1026" max="1026" width="34.42578125" style="2" customWidth="1"/>
    <col min="1027" max="1027" width="16.42578125" style="2" customWidth="1"/>
    <col min="1028" max="1275" width="8.85546875" style="2"/>
    <col min="1276" max="1276" width="4.42578125" style="2" customWidth="1"/>
    <col min="1277" max="1277" width="35.5703125" style="2" customWidth="1"/>
    <col min="1278" max="1278" width="13.42578125" style="2" customWidth="1"/>
    <col min="1279" max="1279" width="11.140625" style="2" customWidth="1"/>
    <col min="1280" max="1280" width="12.140625" style="2" customWidth="1"/>
    <col min="1281" max="1281" width="12.85546875" style="2" customWidth="1"/>
    <col min="1282" max="1282" width="34.42578125" style="2" customWidth="1"/>
    <col min="1283" max="1283" width="16.42578125" style="2" customWidth="1"/>
    <col min="1284" max="1531" width="8.85546875" style="2"/>
    <col min="1532" max="1532" width="4.42578125" style="2" customWidth="1"/>
    <col min="1533" max="1533" width="35.5703125" style="2" customWidth="1"/>
    <col min="1534" max="1534" width="13.42578125" style="2" customWidth="1"/>
    <col min="1535" max="1535" width="11.140625" style="2" customWidth="1"/>
    <col min="1536" max="1536" width="12.140625" style="2" customWidth="1"/>
    <col min="1537" max="1537" width="12.85546875" style="2" customWidth="1"/>
    <col min="1538" max="1538" width="34.42578125" style="2" customWidth="1"/>
    <col min="1539" max="1539" width="16.42578125" style="2" customWidth="1"/>
    <col min="1540" max="1787" width="8.85546875" style="2"/>
    <col min="1788" max="1788" width="4.42578125" style="2" customWidth="1"/>
    <col min="1789" max="1789" width="35.5703125" style="2" customWidth="1"/>
    <col min="1790" max="1790" width="13.42578125" style="2" customWidth="1"/>
    <col min="1791" max="1791" width="11.140625" style="2" customWidth="1"/>
    <col min="1792" max="1792" width="12.140625" style="2" customWidth="1"/>
    <col min="1793" max="1793" width="12.85546875" style="2" customWidth="1"/>
    <col min="1794" max="1794" width="34.42578125" style="2" customWidth="1"/>
    <col min="1795" max="1795" width="16.42578125" style="2" customWidth="1"/>
    <col min="1796" max="2043" width="8.85546875" style="2"/>
    <col min="2044" max="2044" width="4.42578125" style="2" customWidth="1"/>
    <col min="2045" max="2045" width="35.5703125" style="2" customWidth="1"/>
    <col min="2046" max="2046" width="13.42578125" style="2" customWidth="1"/>
    <col min="2047" max="2047" width="11.140625" style="2" customWidth="1"/>
    <col min="2048" max="2048" width="12.140625" style="2" customWidth="1"/>
    <col min="2049" max="2049" width="12.85546875" style="2" customWidth="1"/>
    <col min="2050" max="2050" width="34.42578125" style="2" customWidth="1"/>
    <col min="2051" max="2051" width="16.42578125" style="2" customWidth="1"/>
    <col min="2052" max="2299" width="8.85546875" style="2"/>
    <col min="2300" max="2300" width="4.42578125" style="2" customWidth="1"/>
    <col min="2301" max="2301" width="35.5703125" style="2" customWidth="1"/>
    <col min="2302" max="2302" width="13.42578125" style="2" customWidth="1"/>
    <col min="2303" max="2303" width="11.140625" style="2" customWidth="1"/>
    <col min="2304" max="2304" width="12.140625" style="2" customWidth="1"/>
    <col min="2305" max="2305" width="12.85546875" style="2" customWidth="1"/>
    <col min="2306" max="2306" width="34.42578125" style="2" customWidth="1"/>
    <col min="2307" max="2307" width="16.42578125" style="2" customWidth="1"/>
    <col min="2308" max="2555" width="8.85546875" style="2"/>
    <col min="2556" max="2556" width="4.42578125" style="2" customWidth="1"/>
    <col min="2557" max="2557" width="35.5703125" style="2" customWidth="1"/>
    <col min="2558" max="2558" width="13.42578125" style="2" customWidth="1"/>
    <col min="2559" max="2559" width="11.140625" style="2" customWidth="1"/>
    <col min="2560" max="2560" width="12.140625" style="2" customWidth="1"/>
    <col min="2561" max="2561" width="12.85546875" style="2" customWidth="1"/>
    <col min="2562" max="2562" width="34.42578125" style="2" customWidth="1"/>
    <col min="2563" max="2563" width="16.42578125" style="2" customWidth="1"/>
    <col min="2564" max="2811" width="8.85546875" style="2"/>
    <col min="2812" max="2812" width="4.42578125" style="2" customWidth="1"/>
    <col min="2813" max="2813" width="35.5703125" style="2" customWidth="1"/>
    <col min="2814" max="2814" width="13.42578125" style="2" customWidth="1"/>
    <col min="2815" max="2815" width="11.140625" style="2" customWidth="1"/>
    <col min="2816" max="2816" width="12.140625" style="2" customWidth="1"/>
    <col min="2817" max="2817" width="12.85546875" style="2" customWidth="1"/>
    <col min="2818" max="2818" width="34.42578125" style="2" customWidth="1"/>
    <col min="2819" max="2819" width="16.42578125" style="2" customWidth="1"/>
    <col min="2820" max="3067" width="8.85546875" style="2"/>
    <col min="3068" max="3068" width="4.42578125" style="2" customWidth="1"/>
    <col min="3069" max="3069" width="35.5703125" style="2" customWidth="1"/>
    <col min="3070" max="3070" width="13.42578125" style="2" customWidth="1"/>
    <col min="3071" max="3071" width="11.140625" style="2" customWidth="1"/>
    <col min="3072" max="3072" width="12.140625" style="2" customWidth="1"/>
    <col min="3073" max="3073" width="12.85546875" style="2" customWidth="1"/>
    <col min="3074" max="3074" width="34.42578125" style="2" customWidth="1"/>
    <col min="3075" max="3075" width="16.42578125" style="2" customWidth="1"/>
    <col min="3076" max="3323" width="8.85546875" style="2"/>
    <col min="3324" max="3324" width="4.42578125" style="2" customWidth="1"/>
    <col min="3325" max="3325" width="35.5703125" style="2" customWidth="1"/>
    <col min="3326" max="3326" width="13.42578125" style="2" customWidth="1"/>
    <col min="3327" max="3327" width="11.140625" style="2" customWidth="1"/>
    <col min="3328" max="3328" width="12.140625" style="2" customWidth="1"/>
    <col min="3329" max="3329" width="12.85546875" style="2" customWidth="1"/>
    <col min="3330" max="3330" width="34.42578125" style="2" customWidth="1"/>
    <col min="3331" max="3331" width="16.42578125" style="2" customWidth="1"/>
    <col min="3332" max="3579" width="8.85546875" style="2"/>
    <col min="3580" max="3580" width="4.42578125" style="2" customWidth="1"/>
    <col min="3581" max="3581" width="35.5703125" style="2" customWidth="1"/>
    <col min="3582" max="3582" width="13.42578125" style="2" customWidth="1"/>
    <col min="3583" max="3583" width="11.140625" style="2" customWidth="1"/>
    <col min="3584" max="3584" width="12.140625" style="2" customWidth="1"/>
    <col min="3585" max="3585" width="12.85546875" style="2" customWidth="1"/>
    <col min="3586" max="3586" width="34.42578125" style="2" customWidth="1"/>
    <col min="3587" max="3587" width="16.42578125" style="2" customWidth="1"/>
    <col min="3588" max="3835" width="8.85546875" style="2"/>
    <col min="3836" max="3836" width="4.42578125" style="2" customWidth="1"/>
    <col min="3837" max="3837" width="35.5703125" style="2" customWidth="1"/>
    <col min="3838" max="3838" width="13.42578125" style="2" customWidth="1"/>
    <col min="3839" max="3839" width="11.140625" style="2" customWidth="1"/>
    <col min="3840" max="3840" width="12.140625" style="2" customWidth="1"/>
    <col min="3841" max="3841" width="12.85546875" style="2" customWidth="1"/>
    <col min="3842" max="3842" width="34.42578125" style="2" customWidth="1"/>
    <col min="3843" max="3843" width="16.42578125" style="2" customWidth="1"/>
    <col min="3844" max="4091" width="8.85546875" style="2"/>
    <col min="4092" max="4092" width="4.42578125" style="2" customWidth="1"/>
    <col min="4093" max="4093" width="35.5703125" style="2" customWidth="1"/>
    <col min="4094" max="4094" width="13.42578125" style="2" customWidth="1"/>
    <col min="4095" max="4095" width="11.140625" style="2" customWidth="1"/>
    <col min="4096" max="4096" width="12.140625" style="2" customWidth="1"/>
    <col min="4097" max="4097" width="12.85546875" style="2" customWidth="1"/>
    <col min="4098" max="4098" width="34.42578125" style="2" customWidth="1"/>
    <col min="4099" max="4099" width="16.42578125" style="2" customWidth="1"/>
    <col min="4100" max="4347" width="8.85546875" style="2"/>
    <col min="4348" max="4348" width="4.42578125" style="2" customWidth="1"/>
    <col min="4349" max="4349" width="35.5703125" style="2" customWidth="1"/>
    <col min="4350" max="4350" width="13.42578125" style="2" customWidth="1"/>
    <col min="4351" max="4351" width="11.140625" style="2" customWidth="1"/>
    <col min="4352" max="4352" width="12.140625" style="2" customWidth="1"/>
    <col min="4353" max="4353" width="12.85546875" style="2" customWidth="1"/>
    <col min="4354" max="4354" width="34.42578125" style="2" customWidth="1"/>
    <col min="4355" max="4355" width="16.42578125" style="2" customWidth="1"/>
    <col min="4356" max="4603" width="8.85546875" style="2"/>
    <col min="4604" max="4604" width="4.42578125" style="2" customWidth="1"/>
    <col min="4605" max="4605" width="35.5703125" style="2" customWidth="1"/>
    <col min="4606" max="4606" width="13.42578125" style="2" customWidth="1"/>
    <col min="4607" max="4607" width="11.140625" style="2" customWidth="1"/>
    <col min="4608" max="4608" width="12.140625" style="2" customWidth="1"/>
    <col min="4609" max="4609" width="12.85546875" style="2" customWidth="1"/>
    <col min="4610" max="4610" width="34.42578125" style="2" customWidth="1"/>
    <col min="4611" max="4611" width="16.42578125" style="2" customWidth="1"/>
    <col min="4612" max="4859" width="8.85546875" style="2"/>
    <col min="4860" max="4860" width="4.42578125" style="2" customWidth="1"/>
    <col min="4861" max="4861" width="35.5703125" style="2" customWidth="1"/>
    <col min="4862" max="4862" width="13.42578125" style="2" customWidth="1"/>
    <col min="4863" max="4863" width="11.140625" style="2" customWidth="1"/>
    <col min="4864" max="4864" width="12.140625" style="2" customWidth="1"/>
    <col min="4865" max="4865" width="12.85546875" style="2" customWidth="1"/>
    <col min="4866" max="4866" width="34.42578125" style="2" customWidth="1"/>
    <col min="4867" max="4867" width="16.42578125" style="2" customWidth="1"/>
    <col min="4868" max="5115" width="8.85546875" style="2"/>
    <col min="5116" max="5116" width="4.42578125" style="2" customWidth="1"/>
    <col min="5117" max="5117" width="35.5703125" style="2" customWidth="1"/>
    <col min="5118" max="5118" width="13.42578125" style="2" customWidth="1"/>
    <col min="5119" max="5119" width="11.140625" style="2" customWidth="1"/>
    <col min="5120" max="5120" width="12.140625" style="2" customWidth="1"/>
    <col min="5121" max="5121" width="12.85546875" style="2" customWidth="1"/>
    <col min="5122" max="5122" width="34.42578125" style="2" customWidth="1"/>
    <col min="5123" max="5123" width="16.42578125" style="2" customWidth="1"/>
    <col min="5124" max="5371" width="8.85546875" style="2"/>
    <col min="5372" max="5372" width="4.42578125" style="2" customWidth="1"/>
    <col min="5373" max="5373" width="35.5703125" style="2" customWidth="1"/>
    <col min="5374" max="5374" width="13.42578125" style="2" customWidth="1"/>
    <col min="5375" max="5375" width="11.140625" style="2" customWidth="1"/>
    <col min="5376" max="5376" width="12.140625" style="2" customWidth="1"/>
    <col min="5377" max="5377" width="12.85546875" style="2" customWidth="1"/>
    <col min="5378" max="5378" width="34.42578125" style="2" customWidth="1"/>
    <col min="5379" max="5379" width="16.42578125" style="2" customWidth="1"/>
    <col min="5380" max="5627" width="8.85546875" style="2"/>
    <col min="5628" max="5628" width="4.42578125" style="2" customWidth="1"/>
    <col min="5629" max="5629" width="35.5703125" style="2" customWidth="1"/>
    <col min="5630" max="5630" width="13.42578125" style="2" customWidth="1"/>
    <col min="5631" max="5631" width="11.140625" style="2" customWidth="1"/>
    <col min="5632" max="5632" width="12.140625" style="2" customWidth="1"/>
    <col min="5633" max="5633" width="12.85546875" style="2" customWidth="1"/>
    <col min="5634" max="5634" width="34.42578125" style="2" customWidth="1"/>
    <col min="5635" max="5635" width="16.42578125" style="2" customWidth="1"/>
    <col min="5636" max="5883" width="8.85546875" style="2"/>
    <col min="5884" max="5884" width="4.42578125" style="2" customWidth="1"/>
    <col min="5885" max="5885" width="35.5703125" style="2" customWidth="1"/>
    <col min="5886" max="5886" width="13.42578125" style="2" customWidth="1"/>
    <col min="5887" max="5887" width="11.140625" style="2" customWidth="1"/>
    <col min="5888" max="5888" width="12.140625" style="2" customWidth="1"/>
    <col min="5889" max="5889" width="12.85546875" style="2" customWidth="1"/>
    <col min="5890" max="5890" width="34.42578125" style="2" customWidth="1"/>
    <col min="5891" max="5891" width="16.42578125" style="2" customWidth="1"/>
    <col min="5892" max="6139" width="8.85546875" style="2"/>
    <col min="6140" max="6140" width="4.42578125" style="2" customWidth="1"/>
    <col min="6141" max="6141" width="35.5703125" style="2" customWidth="1"/>
    <col min="6142" max="6142" width="13.42578125" style="2" customWidth="1"/>
    <col min="6143" max="6143" width="11.140625" style="2" customWidth="1"/>
    <col min="6144" max="6144" width="12.140625" style="2" customWidth="1"/>
    <col min="6145" max="6145" width="12.85546875" style="2" customWidth="1"/>
    <col min="6146" max="6146" width="34.42578125" style="2" customWidth="1"/>
    <col min="6147" max="6147" width="16.42578125" style="2" customWidth="1"/>
    <col min="6148" max="6395" width="8.85546875" style="2"/>
    <col min="6396" max="6396" width="4.42578125" style="2" customWidth="1"/>
    <col min="6397" max="6397" width="35.5703125" style="2" customWidth="1"/>
    <col min="6398" max="6398" width="13.42578125" style="2" customWidth="1"/>
    <col min="6399" max="6399" width="11.140625" style="2" customWidth="1"/>
    <col min="6400" max="6400" width="12.140625" style="2" customWidth="1"/>
    <col min="6401" max="6401" width="12.85546875" style="2" customWidth="1"/>
    <col min="6402" max="6402" width="34.42578125" style="2" customWidth="1"/>
    <col min="6403" max="6403" width="16.42578125" style="2" customWidth="1"/>
    <col min="6404" max="6651" width="8.85546875" style="2"/>
    <col min="6652" max="6652" width="4.42578125" style="2" customWidth="1"/>
    <col min="6653" max="6653" width="35.5703125" style="2" customWidth="1"/>
    <col min="6654" max="6654" width="13.42578125" style="2" customWidth="1"/>
    <col min="6655" max="6655" width="11.140625" style="2" customWidth="1"/>
    <col min="6656" max="6656" width="12.140625" style="2" customWidth="1"/>
    <col min="6657" max="6657" width="12.85546875" style="2" customWidth="1"/>
    <col min="6658" max="6658" width="34.42578125" style="2" customWidth="1"/>
    <col min="6659" max="6659" width="16.42578125" style="2" customWidth="1"/>
    <col min="6660" max="6907" width="8.85546875" style="2"/>
    <col min="6908" max="6908" width="4.42578125" style="2" customWidth="1"/>
    <col min="6909" max="6909" width="35.5703125" style="2" customWidth="1"/>
    <col min="6910" max="6910" width="13.42578125" style="2" customWidth="1"/>
    <col min="6911" max="6911" width="11.140625" style="2" customWidth="1"/>
    <col min="6912" max="6912" width="12.140625" style="2" customWidth="1"/>
    <col min="6913" max="6913" width="12.85546875" style="2" customWidth="1"/>
    <col min="6914" max="6914" width="34.42578125" style="2" customWidth="1"/>
    <col min="6915" max="6915" width="16.42578125" style="2" customWidth="1"/>
    <col min="6916" max="7163" width="8.85546875" style="2"/>
    <col min="7164" max="7164" width="4.42578125" style="2" customWidth="1"/>
    <col min="7165" max="7165" width="35.5703125" style="2" customWidth="1"/>
    <col min="7166" max="7166" width="13.42578125" style="2" customWidth="1"/>
    <col min="7167" max="7167" width="11.140625" style="2" customWidth="1"/>
    <col min="7168" max="7168" width="12.140625" style="2" customWidth="1"/>
    <col min="7169" max="7169" width="12.85546875" style="2" customWidth="1"/>
    <col min="7170" max="7170" width="34.42578125" style="2" customWidth="1"/>
    <col min="7171" max="7171" width="16.42578125" style="2" customWidth="1"/>
    <col min="7172" max="7419" width="8.85546875" style="2"/>
    <col min="7420" max="7420" width="4.42578125" style="2" customWidth="1"/>
    <col min="7421" max="7421" width="35.5703125" style="2" customWidth="1"/>
    <col min="7422" max="7422" width="13.42578125" style="2" customWidth="1"/>
    <col min="7423" max="7423" width="11.140625" style="2" customWidth="1"/>
    <col min="7424" max="7424" width="12.140625" style="2" customWidth="1"/>
    <col min="7425" max="7425" width="12.85546875" style="2" customWidth="1"/>
    <col min="7426" max="7426" width="34.42578125" style="2" customWidth="1"/>
    <col min="7427" max="7427" width="16.42578125" style="2" customWidth="1"/>
    <col min="7428" max="7675" width="8.85546875" style="2"/>
    <col min="7676" max="7676" width="4.42578125" style="2" customWidth="1"/>
    <col min="7677" max="7677" width="35.5703125" style="2" customWidth="1"/>
    <col min="7678" max="7678" width="13.42578125" style="2" customWidth="1"/>
    <col min="7679" max="7679" width="11.140625" style="2" customWidth="1"/>
    <col min="7680" max="7680" width="12.140625" style="2" customWidth="1"/>
    <col min="7681" max="7681" width="12.85546875" style="2" customWidth="1"/>
    <col min="7682" max="7682" width="34.42578125" style="2" customWidth="1"/>
    <col min="7683" max="7683" width="16.42578125" style="2" customWidth="1"/>
    <col min="7684" max="7931" width="8.85546875" style="2"/>
    <col min="7932" max="7932" width="4.42578125" style="2" customWidth="1"/>
    <col min="7933" max="7933" width="35.5703125" style="2" customWidth="1"/>
    <col min="7934" max="7934" width="13.42578125" style="2" customWidth="1"/>
    <col min="7935" max="7935" width="11.140625" style="2" customWidth="1"/>
    <col min="7936" max="7936" width="12.140625" style="2" customWidth="1"/>
    <col min="7937" max="7937" width="12.85546875" style="2" customWidth="1"/>
    <col min="7938" max="7938" width="34.42578125" style="2" customWidth="1"/>
    <col min="7939" max="7939" width="16.42578125" style="2" customWidth="1"/>
    <col min="7940" max="8187" width="8.85546875" style="2"/>
    <col min="8188" max="8188" width="4.42578125" style="2" customWidth="1"/>
    <col min="8189" max="8189" width="35.5703125" style="2" customWidth="1"/>
    <col min="8190" max="8190" width="13.42578125" style="2" customWidth="1"/>
    <col min="8191" max="8191" width="11.140625" style="2" customWidth="1"/>
    <col min="8192" max="8192" width="12.140625" style="2" customWidth="1"/>
    <col min="8193" max="8193" width="12.85546875" style="2" customWidth="1"/>
    <col min="8194" max="8194" width="34.42578125" style="2" customWidth="1"/>
    <col min="8195" max="8195" width="16.42578125" style="2" customWidth="1"/>
    <col min="8196" max="8443" width="8.85546875" style="2"/>
    <col min="8444" max="8444" width="4.42578125" style="2" customWidth="1"/>
    <col min="8445" max="8445" width="35.5703125" style="2" customWidth="1"/>
    <col min="8446" max="8446" width="13.42578125" style="2" customWidth="1"/>
    <col min="8447" max="8447" width="11.140625" style="2" customWidth="1"/>
    <col min="8448" max="8448" width="12.140625" style="2" customWidth="1"/>
    <col min="8449" max="8449" width="12.85546875" style="2" customWidth="1"/>
    <col min="8450" max="8450" width="34.42578125" style="2" customWidth="1"/>
    <col min="8451" max="8451" width="16.42578125" style="2" customWidth="1"/>
    <col min="8452" max="8699" width="8.85546875" style="2"/>
    <col min="8700" max="8700" width="4.42578125" style="2" customWidth="1"/>
    <col min="8701" max="8701" width="35.5703125" style="2" customWidth="1"/>
    <col min="8702" max="8702" width="13.42578125" style="2" customWidth="1"/>
    <col min="8703" max="8703" width="11.140625" style="2" customWidth="1"/>
    <col min="8704" max="8704" width="12.140625" style="2" customWidth="1"/>
    <col min="8705" max="8705" width="12.85546875" style="2" customWidth="1"/>
    <col min="8706" max="8706" width="34.42578125" style="2" customWidth="1"/>
    <col min="8707" max="8707" width="16.42578125" style="2" customWidth="1"/>
    <col min="8708" max="8955" width="8.85546875" style="2"/>
    <col min="8956" max="8956" width="4.42578125" style="2" customWidth="1"/>
    <col min="8957" max="8957" width="35.5703125" style="2" customWidth="1"/>
    <col min="8958" max="8958" width="13.42578125" style="2" customWidth="1"/>
    <col min="8959" max="8959" width="11.140625" style="2" customWidth="1"/>
    <col min="8960" max="8960" width="12.140625" style="2" customWidth="1"/>
    <col min="8961" max="8961" width="12.85546875" style="2" customWidth="1"/>
    <col min="8962" max="8962" width="34.42578125" style="2" customWidth="1"/>
    <col min="8963" max="8963" width="16.42578125" style="2" customWidth="1"/>
    <col min="8964" max="9211" width="8.85546875" style="2"/>
    <col min="9212" max="9212" width="4.42578125" style="2" customWidth="1"/>
    <col min="9213" max="9213" width="35.5703125" style="2" customWidth="1"/>
    <col min="9214" max="9214" width="13.42578125" style="2" customWidth="1"/>
    <col min="9215" max="9215" width="11.140625" style="2" customWidth="1"/>
    <col min="9216" max="9216" width="12.140625" style="2" customWidth="1"/>
    <col min="9217" max="9217" width="12.85546875" style="2" customWidth="1"/>
    <col min="9218" max="9218" width="34.42578125" style="2" customWidth="1"/>
    <col min="9219" max="9219" width="16.42578125" style="2" customWidth="1"/>
    <col min="9220" max="9467" width="8.85546875" style="2"/>
    <col min="9468" max="9468" width="4.42578125" style="2" customWidth="1"/>
    <col min="9469" max="9469" width="35.5703125" style="2" customWidth="1"/>
    <col min="9470" max="9470" width="13.42578125" style="2" customWidth="1"/>
    <col min="9471" max="9471" width="11.140625" style="2" customWidth="1"/>
    <col min="9472" max="9472" width="12.140625" style="2" customWidth="1"/>
    <col min="9473" max="9473" width="12.85546875" style="2" customWidth="1"/>
    <col min="9474" max="9474" width="34.42578125" style="2" customWidth="1"/>
    <col min="9475" max="9475" width="16.42578125" style="2" customWidth="1"/>
    <col min="9476" max="9723" width="8.85546875" style="2"/>
    <col min="9724" max="9724" width="4.42578125" style="2" customWidth="1"/>
    <col min="9725" max="9725" width="35.5703125" style="2" customWidth="1"/>
    <col min="9726" max="9726" width="13.42578125" style="2" customWidth="1"/>
    <col min="9727" max="9727" width="11.140625" style="2" customWidth="1"/>
    <col min="9728" max="9728" width="12.140625" style="2" customWidth="1"/>
    <col min="9729" max="9729" width="12.85546875" style="2" customWidth="1"/>
    <col min="9730" max="9730" width="34.42578125" style="2" customWidth="1"/>
    <col min="9731" max="9731" width="16.42578125" style="2" customWidth="1"/>
    <col min="9732" max="9979" width="8.85546875" style="2"/>
    <col min="9980" max="9980" width="4.42578125" style="2" customWidth="1"/>
    <col min="9981" max="9981" width="35.5703125" style="2" customWidth="1"/>
    <col min="9982" max="9982" width="13.42578125" style="2" customWidth="1"/>
    <col min="9983" max="9983" width="11.140625" style="2" customWidth="1"/>
    <col min="9984" max="9984" width="12.140625" style="2" customWidth="1"/>
    <col min="9985" max="9985" width="12.85546875" style="2" customWidth="1"/>
    <col min="9986" max="9986" width="34.42578125" style="2" customWidth="1"/>
    <col min="9987" max="9987" width="16.42578125" style="2" customWidth="1"/>
    <col min="9988" max="10235" width="8.85546875" style="2"/>
    <col min="10236" max="10236" width="4.42578125" style="2" customWidth="1"/>
    <col min="10237" max="10237" width="35.5703125" style="2" customWidth="1"/>
    <col min="10238" max="10238" width="13.42578125" style="2" customWidth="1"/>
    <col min="10239" max="10239" width="11.140625" style="2" customWidth="1"/>
    <col min="10240" max="10240" width="12.140625" style="2" customWidth="1"/>
    <col min="10241" max="10241" width="12.85546875" style="2" customWidth="1"/>
    <col min="10242" max="10242" width="34.42578125" style="2" customWidth="1"/>
    <col min="10243" max="10243" width="16.42578125" style="2" customWidth="1"/>
    <col min="10244" max="10491" width="8.85546875" style="2"/>
    <col min="10492" max="10492" width="4.42578125" style="2" customWidth="1"/>
    <col min="10493" max="10493" width="35.5703125" style="2" customWidth="1"/>
    <col min="10494" max="10494" width="13.42578125" style="2" customWidth="1"/>
    <col min="10495" max="10495" width="11.140625" style="2" customWidth="1"/>
    <col min="10496" max="10496" width="12.140625" style="2" customWidth="1"/>
    <col min="10497" max="10497" width="12.85546875" style="2" customWidth="1"/>
    <col min="10498" max="10498" width="34.42578125" style="2" customWidth="1"/>
    <col min="10499" max="10499" width="16.42578125" style="2" customWidth="1"/>
    <col min="10500" max="10747" width="8.85546875" style="2"/>
    <col min="10748" max="10748" width="4.42578125" style="2" customWidth="1"/>
    <col min="10749" max="10749" width="35.5703125" style="2" customWidth="1"/>
    <col min="10750" max="10750" width="13.42578125" style="2" customWidth="1"/>
    <col min="10751" max="10751" width="11.140625" style="2" customWidth="1"/>
    <col min="10752" max="10752" width="12.140625" style="2" customWidth="1"/>
    <col min="10753" max="10753" width="12.85546875" style="2" customWidth="1"/>
    <col min="10754" max="10754" width="34.42578125" style="2" customWidth="1"/>
    <col min="10755" max="10755" width="16.42578125" style="2" customWidth="1"/>
    <col min="10756" max="11003" width="8.85546875" style="2"/>
    <col min="11004" max="11004" width="4.42578125" style="2" customWidth="1"/>
    <col min="11005" max="11005" width="35.5703125" style="2" customWidth="1"/>
    <col min="11006" max="11006" width="13.42578125" style="2" customWidth="1"/>
    <col min="11007" max="11007" width="11.140625" style="2" customWidth="1"/>
    <col min="11008" max="11008" width="12.140625" style="2" customWidth="1"/>
    <col min="11009" max="11009" width="12.85546875" style="2" customWidth="1"/>
    <col min="11010" max="11010" width="34.42578125" style="2" customWidth="1"/>
    <col min="11011" max="11011" width="16.42578125" style="2" customWidth="1"/>
    <col min="11012" max="11259" width="8.85546875" style="2"/>
    <col min="11260" max="11260" width="4.42578125" style="2" customWidth="1"/>
    <col min="11261" max="11261" width="35.5703125" style="2" customWidth="1"/>
    <col min="11262" max="11262" width="13.42578125" style="2" customWidth="1"/>
    <col min="11263" max="11263" width="11.140625" style="2" customWidth="1"/>
    <col min="11264" max="11264" width="12.140625" style="2" customWidth="1"/>
    <col min="11265" max="11265" width="12.85546875" style="2" customWidth="1"/>
    <col min="11266" max="11266" width="34.42578125" style="2" customWidth="1"/>
    <col min="11267" max="11267" width="16.42578125" style="2" customWidth="1"/>
    <col min="11268" max="11515" width="8.85546875" style="2"/>
    <col min="11516" max="11516" width="4.42578125" style="2" customWidth="1"/>
    <col min="11517" max="11517" width="35.5703125" style="2" customWidth="1"/>
    <col min="11518" max="11518" width="13.42578125" style="2" customWidth="1"/>
    <col min="11519" max="11519" width="11.140625" style="2" customWidth="1"/>
    <col min="11520" max="11520" width="12.140625" style="2" customWidth="1"/>
    <col min="11521" max="11521" width="12.85546875" style="2" customWidth="1"/>
    <col min="11522" max="11522" width="34.42578125" style="2" customWidth="1"/>
    <col min="11523" max="11523" width="16.42578125" style="2" customWidth="1"/>
    <col min="11524" max="11771" width="8.85546875" style="2"/>
    <col min="11772" max="11772" width="4.42578125" style="2" customWidth="1"/>
    <col min="11773" max="11773" width="35.5703125" style="2" customWidth="1"/>
    <col min="11774" max="11774" width="13.42578125" style="2" customWidth="1"/>
    <col min="11775" max="11775" width="11.140625" style="2" customWidth="1"/>
    <col min="11776" max="11776" width="12.140625" style="2" customWidth="1"/>
    <col min="11777" max="11777" width="12.85546875" style="2" customWidth="1"/>
    <col min="11778" max="11778" width="34.42578125" style="2" customWidth="1"/>
    <col min="11779" max="11779" width="16.42578125" style="2" customWidth="1"/>
    <col min="11780" max="12027" width="8.85546875" style="2"/>
    <col min="12028" max="12028" width="4.42578125" style="2" customWidth="1"/>
    <col min="12029" max="12029" width="35.5703125" style="2" customWidth="1"/>
    <col min="12030" max="12030" width="13.42578125" style="2" customWidth="1"/>
    <col min="12031" max="12031" width="11.140625" style="2" customWidth="1"/>
    <col min="12032" max="12032" width="12.140625" style="2" customWidth="1"/>
    <col min="12033" max="12033" width="12.85546875" style="2" customWidth="1"/>
    <col min="12034" max="12034" width="34.42578125" style="2" customWidth="1"/>
    <col min="12035" max="12035" width="16.42578125" style="2" customWidth="1"/>
    <col min="12036" max="12283" width="8.85546875" style="2"/>
    <col min="12284" max="12284" width="4.42578125" style="2" customWidth="1"/>
    <col min="12285" max="12285" width="35.5703125" style="2" customWidth="1"/>
    <col min="12286" max="12286" width="13.42578125" style="2" customWidth="1"/>
    <col min="12287" max="12287" width="11.140625" style="2" customWidth="1"/>
    <col min="12288" max="12288" width="12.140625" style="2" customWidth="1"/>
    <col min="12289" max="12289" width="12.85546875" style="2" customWidth="1"/>
    <col min="12290" max="12290" width="34.42578125" style="2" customWidth="1"/>
    <col min="12291" max="12291" width="16.42578125" style="2" customWidth="1"/>
    <col min="12292" max="12539" width="8.85546875" style="2"/>
    <col min="12540" max="12540" width="4.42578125" style="2" customWidth="1"/>
    <col min="12541" max="12541" width="35.5703125" style="2" customWidth="1"/>
    <col min="12542" max="12542" width="13.42578125" style="2" customWidth="1"/>
    <col min="12543" max="12543" width="11.140625" style="2" customWidth="1"/>
    <col min="12544" max="12544" width="12.140625" style="2" customWidth="1"/>
    <col min="12545" max="12545" width="12.85546875" style="2" customWidth="1"/>
    <col min="12546" max="12546" width="34.42578125" style="2" customWidth="1"/>
    <col min="12547" max="12547" width="16.42578125" style="2" customWidth="1"/>
    <col min="12548" max="12795" width="8.85546875" style="2"/>
    <col min="12796" max="12796" width="4.42578125" style="2" customWidth="1"/>
    <col min="12797" max="12797" width="35.5703125" style="2" customWidth="1"/>
    <col min="12798" max="12798" width="13.42578125" style="2" customWidth="1"/>
    <col min="12799" max="12799" width="11.140625" style="2" customWidth="1"/>
    <col min="12800" max="12800" width="12.140625" style="2" customWidth="1"/>
    <col min="12801" max="12801" width="12.85546875" style="2" customWidth="1"/>
    <col min="12802" max="12802" width="34.42578125" style="2" customWidth="1"/>
    <col min="12803" max="12803" width="16.42578125" style="2" customWidth="1"/>
    <col min="12804" max="13051" width="8.85546875" style="2"/>
    <col min="13052" max="13052" width="4.42578125" style="2" customWidth="1"/>
    <col min="13053" max="13053" width="35.5703125" style="2" customWidth="1"/>
    <col min="13054" max="13054" width="13.42578125" style="2" customWidth="1"/>
    <col min="13055" max="13055" width="11.140625" style="2" customWidth="1"/>
    <col min="13056" max="13056" width="12.140625" style="2" customWidth="1"/>
    <col min="13057" max="13057" width="12.85546875" style="2" customWidth="1"/>
    <col min="13058" max="13058" width="34.42578125" style="2" customWidth="1"/>
    <col min="13059" max="13059" width="16.42578125" style="2" customWidth="1"/>
    <col min="13060" max="13307" width="8.85546875" style="2"/>
    <col min="13308" max="13308" width="4.42578125" style="2" customWidth="1"/>
    <col min="13309" max="13309" width="35.5703125" style="2" customWidth="1"/>
    <col min="13310" max="13310" width="13.42578125" style="2" customWidth="1"/>
    <col min="13311" max="13311" width="11.140625" style="2" customWidth="1"/>
    <col min="13312" max="13312" width="12.140625" style="2" customWidth="1"/>
    <col min="13313" max="13313" width="12.85546875" style="2" customWidth="1"/>
    <col min="13314" max="13314" width="34.42578125" style="2" customWidth="1"/>
    <col min="13315" max="13315" width="16.42578125" style="2" customWidth="1"/>
    <col min="13316" max="13563" width="8.85546875" style="2"/>
    <col min="13564" max="13564" width="4.42578125" style="2" customWidth="1"/>
    <col min="13565" max="13565" width="35.5703125" style="2" customWidth="1"/>
    <col min="13566" max="13566" width="13.42578125" style="2" customWidth="1"/>
    <col min="13567" max="13567" width="11.140625" style="2" customWidth="1"/>
    <col min="13568" max="13568" width="12.140625" style="2" customWidth="1"/>
    <col min="13569" max="13569" width="12.85546875" style="2" customWidth="1"/>
    <col min="13570" max="13570" width="34.42578125" style="2" customWidth="1"/>
    <col min="13571" max="13571" width="16.42578125" style="2" customWidth="1"/>
    <col min="13572" max="13819" width="8.85546875" style="2"/>
    <col min="13820" max="13820" width="4.42578125" style="2" customWidth="1"/>
    <col min="13821" max="13821" width="35.5703125" style="2" customWidth="1"/>
    <col min="13822" max="13822" width="13.42578125" style="2" customWidth="1"/>
    <col min="13823" max="13823" width="11.140625" style="2" customWidth="1"/>
    <col min="13824" max="13824" width="12.140625" style="2" customWidth="1"/>
    <col min="13825" max="13825" width="12.85546875" style="2" customWidth="1"/>
    <col min="13826" max="13826" width="34.42578125" style="2" customWidth="1"/>
    <col min="13827" max="13827" width="16.42578125" style="2" customWidth="1"/>
    <col min="13828" max="14075" width="8.85546875" style="2"/>
    <col min="14076" max="14076" width="4.42578125" style="2" customWidth="1"/>
    <col min="14077" max="14077" width="35.5703125" style="2" customWidth="1"/>
    <col min="14078" max="14078" width="13.42578125" style="2" customWidth="1"/>
    <col min="14079" max="14079" width="11.140625" style="2" customWidth="1"/>
    <col min="14080" max="14080" width="12.140625" style="2" customWidth="1"/>
    <col min="14081" max="14081" width="12.85546875" style="2" customWidth="1"/>
    <col min="14082" max="14082" width="34.42578125" style="2" customWidth="1"/>
    <col min="14083" max="14083" width="16.42578125" style="2" customWidth="1"/>
    <col min="14084" max="14331" width="8.85546875" style="2"/>
    <col min="14332" max="14332" width="4.42578125" style="2" customWidth="1"/>
    <col min="14333" max="14333" width="35.5703125" style="2" customWidth="1"/>
    <col min="14334" max="14334" width="13.42578125" style="2" customWidth="1"/>
    <col min="14335" max="14335" width="11.140625" style="2" customWidth="1"/>
    <col min="14336" max="14336" width="12.140625" style="2" customWidth="1"/>
    <col min="14337" max="14337" width="12.85546875" style="2" customWidth="1"/>
    <col min="14338" max="14338" width="34.42578125" style="2" customWidth="1"/>
    <col min="14339" max="14339" width="16.42578125" style="2" customWidth="1"/>
    <col min="14340" max="14587" width="8.85546875" style="2"/>
    <col min="14588" max="14588" width="4.42578125" style="2" customWidth="1"/>
    <col min="14589" max="14589" width="35.5703125" style="2" customWidth="1"/>
    <col min="14590" max="14590" width="13.42578125" style="2" customWidth="1"/>
    <col min="14591" max="14591" width="11.140625" style="2" customWidth="1"/>
    <col min="14592" max="14592" width="12.140625" style="2" customWidth="1"/>
    <col min="14593" max="14593" width="12.85546875" style="2" customWidth="1"/>
    <col min="14594" max="14594" width="34.42578125" style="2" customWidth="1"/>
    <col min="14595" max="14595" width="16.42578125" style="2" customWidth="1"/>
    <col min="14596" max="14843" width="8.85546875" style="2"/>
    <col min="14844" max="14844" width="4.42578125" style="2" customWidth="1"/>
    <col min="14845" max="14845" width="35.5703125" style="2" customWidth="1"/>
    <col min="14846" max="14846" width="13.42578125" style="2" customWidth="1"/>
    <col min="14847" max="14847" width="11.140625" style="2" customWidth="1"/>
    <col min="14848" max="14848" width="12.140625" style="2" customWidth="1"/>
    <col min="14849" max="14849" width="12.85546875" style="2" customWidth="1"/>
    <col min="14850" max="14850" width="34.42578125" style="2" customWidth="1"/>
    <col min="14851" max="14851" width="16.42578125" style="2" customWidth="1"/>
    <col min="14852" max="15099" width="8.85546875" style="2"/>
    <col min="15100" max="15100" width="4.42578125" style="2" customWidth="1"/>
    <col min="15101" max="15101" width="35.5703125" style="2" customWidth="1"/>
    <col min="15102" max="15102" width="13.42578125" style="2" customWidth="1"/>
    <col min="15103" max="15103" width="11.140625" style="2" customWidth="1"/>
    <col min="15104" max="15104" width="12.140625" style="2" customWidth="1"/>
    <col min="15105" max="15105" width="12.85546875" style="2" customWidth="1"/>
    <col min="15106" max="15106" width="34.42578125" style="2" customWidth="1"/>
    <col min="15107" max="15107" width="16.42578125" style="2" customWidth="1"/>
    <col min="15108" max="15355" width="8.85546875" style="2"/>
    <col min="15356" max="15356" width="4.42578125" style="2" customWidth="1"/>
    <col min="15357" max="15357" width="35.5703125" style="2" customWidth="1"/>
    <col min="15358" max="15358" width="13.42578125" style="2" customWidth="1"/>
    <col min="15359" max="15359" width="11.140625" style="2" customWidth="1"/>
    <col min="15360" max="15360" width="12.140625" style="2" customWidth="1"/>
    <col min="15361" max="15361" width="12.85546875" style="2" customWidth="1"/>
    <col min="15362" max="15362" width="34.42578125" style="2" customWidth="1"/>
    <col min="15363" max="15363" width="16.42578125" style="2" customWidth="1"/>
    <col min="15364" max="15611" width="8.85546875" style="2"/>
    <col min="15612" max="15612" width="4.42578125" style="2" customWidth="1"/>
    <col min="15613" max="15613" width="35.5703125" style="2" customWidth="1"/>
    <col min="15614" max="15614" width="13.42578125" style="2" customWidth="1"/>
    <col min="15615" max="15615" width="11.140625" style="2" customWidth="1"/>
    <col min="15616" max="15616" width="12.140625" style="2" customWidth="1"/>
    <col min="15617" max="15617" width="12.85546875" style="2" customWidth="1"/>
    <col min="15618" max="15618" width="34.42578125" style="2" customWidth="1"/>
    <col min="15619" max="15619" width="16.42578125" style="2" customWidth="1"/>
    <col min="15620" max="15867" width="8.85546875" style="2"/>
    <col min="15868" max="15868" width="4.42578125" style="2" customWidth="1"/>
    <col min="15869" max="15869" width="35.5703125" style="2" customWidth="1"/>
    <col min="15870" max="15870" width="13.42578125" style="2" customWidth="1"/>
    <col min="15871" max="15871" width="11.140625" style="2" customWidth="1"/>
    <col min="15872" max="15872" width="12.140625" style="2" customWidth="1"/>
    <col min="15873" max="15873" width="12.85546875" style="2" customWidth="1"/>
    <col min="15874" max="15874" width="34.42578125" style="2" customWidth="1"/>
    <col min="15875" max="15875" width="16.42578125" style="2" customWidth="1"/>
    <col min="15876" max="16123" width="8.85546875" style="2"/>
    <col min="16124" max="16124" width="4.42578125" style="2" customWidth="1"/>
    <col min="16125" max="16125" width="35.5703125" style="2" customWidth="1"/>
    <col min="16126" max="16126" width="13.42578125" style="2" customWidth="1"/>
    <col min="16127" max="16127" width="11.140625" style="2" customWidth="1"/>
    <col min="16128" max="16128" width="12.140625" style="2" customWidth="1"/>
    <col min="16129" max="16129" width="12.85546875" style="2" customWidth="1"/>
    <col min="16130" max="16130" width="34.42578125" style="2" customWidth="1"/>
    <col min="16131" max="16131" width="16.42578125" style="2" customWidth="1"/>
    <col min="16132" max="16384" width="8.85546875" style="2"/>
  </cols>
  <sheetData>
    <row r="1" spans="1:6" ht="41.25" customHeight="1">
      <c r="A1" s="66" t="s">
        <v>144</v>
      </c>
      <c r="B1" s="66"/>
      <c r="C1" s="66"/>
      <c r="D1" s="66"/>
      <c r="E1" s="66"/>
      <c r="F1" s="66"/>
    </row>
    <row r="2" spans="1:6">
      <c r="B2" s="2"/>
      <c r="C2" s="31"/>
      <c r="D2" s="31"/>
      <c r="E2" s="24"/>
      <c r="F2" s="63" t="s">
        <v>143</v>
      </c>
    </row>
    <row r="3" spans="1:6">
      <c r="A3" s="65" t="s">
        <v>46</v>
      </c>
      <c r="B3" s="64" t="s">
        <v>0</v>
      </c>
      <c r="C3" s="67" t="s">
        <v>140</v>
      </c>
      <c r="D3" s="68" t="s">
        <v>154</v>
      </c>
      <c r="E3" s="68"/>
      <c r="F3" s="68"/>
    </row>
    <row r="4" spans="1:6" ht="69" customHeight="1">
      <c r="A4" s="65"/>
      <c r="B4" s="64"/>
      <c r="C4" s="67"/>
      <c r="D4" s="44" t="s">
        <v>155</v>
      </c>
      <c r="E4" s="44" t="s">
        <v>152</v>
      </c>
      <c r="F4" s="44" t="s">
        <v>153</v>
      </c>
    </row>
    <row r="5" spans="1:6" ht="11.25" customHeight="1">
      <c r="A5" s="3"/>
      <c r="B5" s="4" t="s">
        <v>47</v>
      </c>
      <c r="C5" s="51"/>
      <c r="D5" s="43"/>
      <c r="E5" s="43"/>
      <c r="F5" s="43"/>
    </row>
    <row r="6" spans="1:6" ht="28.5" customHeight="1">
      <c r="A6" s="5">
        <v>1</v>
      </c>
      <c r="B6" s="1" t="s">
        <v>48</v>
      </c>
      <c r="C6" s="52">
        <v>286900</v>
      </c>
      <c r="D6" s="6">
        <f>C6*70%</f>
        <v>200830</v>
      </c>
      <c r="E6" s="6">
        <f>C6-D6-F6</f>
        <v>71725</v>
      </c>
      <c r="F6" s="6">
        <v>14345</v>
      </c>
    </row>
    <row r="7" spans="1:6" ht="22.5" customHeight="1">
      <c r="A7" s="5">
        <v>2</v>
      </c>
      <c r="B7" s="1" t="s">
        <v>49</v>
      </c>
      <c r="C7" s="52">
        <v>169999.79</v>
      </c>
      <c r="D7" s="6">
        <f t="shared" ref="D7:D13" si="0">C7*70%</f>
        <v>118999.853</v>
      </c>
      <c r="E7" s="6">
        <f t="shared" ref="E7:E13" si="1">C7-D7-F7</f>
        <v>42499.947500000002</v>
      </c>
      <c r="F7" s="6">
        <v>8499.9895000000015</v>
      </c>
    </row>
    <row r="8" spans="1:6" ht="22.5" customHeight="1">
      <c r="A8" s="7">
        <v>3</v>
      </c>
      <c r="B8" s="1" t="s">
        <v>50</v>
      </c>
      <c r="C8" s="53">
        <v>164999.04999999999</v>
      </c>
      <c r="D8" s="6">
        <f t="shared" si="0"/>
        <v>115499.33499999998</v>
      </c>
      <c r="E8" s="6">
        <f t="shared" si="1"/>
        <v>41249.762500000012</v>
      </c>
      <c r="F8" s="6">
        <v>8249.9524999999994</v>
      </c>
    </row>
    <row r="9" spans="1:6" ht="26.25" customHeight="1">
      <c r="A9" s="7">
        <v>4</v>
      </c>
      <c r="B9" s="1" t="s">
        <v>51</v>
      </c>
      <c r="C9" s="53">
        <v>164999.04999999999</v>
      </c>
      <c r="D9" s="6">
        <f t="shared" si="0"/>
        <v>115499.33499999998</v>
      </c>
      <c r="E9" s="6">
        <f t="shared" si="1"/>
        <v>41249.762500000012</v>
      </c>
      <c r="F9" s="6">
        <v>8249.9524999999994</v>
      </c>
    </row>
    <row r="10" spans="1:6" ht="36.75" customHeight="1">
      <c r="A10" s="5">
        <v>5</v>
      </c>
      <c r="B10" s="1" t="s">
        <v>52</v>
      </c>
      <c r="C10" s="52">
        <v>160595.67000000001</v>
      </c>
      <c r="D10" s="6">
        <f t="shared" si="0"/>
        <v>112416.969</v>
      </c>
      <c r="E10" s="6">
        <f t="shared" si="1"/>
        <v>40148.91750000001</v>
      </c>
      <c r="F10" s="6">
        <v>8029.7835000000014</v>
      </c>
    </row>
    <row r="11" spans="1:6" ht="27" customHeight="1">
      <c r="A11" s="5">
        <v>6</v>
      </c>
      <c r="B11" s="1" t="s">
        <v>53</v>
      </c>
      <c r="C11" s="52">
        <v>171587.34</v>
      </c>
      <c r="D11" s="6">
        <f t="shared" si="0"/>
        <v>120111.13799999999</v>
      </c>
      <c r="E11" s="6">
        <f t="shared" si="1"/>
        <v>42896.835000000006</v>
      </c>
      <c r="F11" s="6">
        <v>8579.3670000000002</v>
      </c>
    </row>
    <row r="12" spans="1:6" ht="36.75" customHeight="1">
      <c r="A12" s="5">
        <v>7</v>
      </c>
      <c r="B12" s="1" t="s">
        <v>54</v>
      </c>
      <c r="C12" s="52">
        <v>160595.67000000001</v>
      </c>
      <c r="D12" s="6">
        <f t="shared" si="0"/>
        <v>112416.969</v>
      </c>
      <c r="E12" s="6">
        <f t="shared" si="1"/>
        <v>40148.931000000011</v>
      </c>
      <c r="F12" s="6">
        <v>8029.77</v>
      </c>
    </row>
    <row r="13" spans="1:6" ht="25.5">
      <c r="A13" s="25">
        <v>8</v>
      </c>
      <c r="B13" s="26" t="s">
        <v>38</v>
      </c>
      <c r="C13" s="54">
        <v>244999.2</v>
      </c>
      <c r="D13" s="6">
        <f t="shared" si="0"/>
        <v>171499.44</v>
      </c>
      <c r="E13" s="6">
        <f t="shared" si="1"/>
        <v>61249.760000000009</v>
      </c>
      <c r="F13" s="29">
        <v>12250</v>
      </c>
    </row>
    <row r="14" spans="1:6" ht="14.25" customHeight="1">
      <c r="A14" s="9"/>
      <c r="B14" s="10" t="s">
        <v>55</v>
      </c>
      <c r="C14" s="11">
        <f>SUM(C6:C13)</f>
        <v>1524675.77</v>
      </c>
      <c r="D14" s="11">
        <f>SUM(D6:D13)</f>
        <v>1067273.0390000001</v>
      </c>
      <c r="E14" s="11">
        <f>SUM(E6:E13)</f>
        <v>381168.91600000008</v>
      </c>
      <c r="F14" s="11">
        <f t="shared" ref="F14" si="2">SUM(F6:F13)</f>
        <v>76233.815000000002</v>
      </c>
    </row>
    <row r="15" spans="1:6" ht="8.25" hidden="1" customHeight="1">
      <c r="A15" s="12"/>
      <c r="B15" s="4"/>
      <c r="C15" s="13"/>
      <c r="D15" s="13"/>
      <c r="E15" s="13"/>
      <c r="F15" s="13"/>
    </row>
    <row r="16" spans="1:6">
      <c r="A16" s="12"/>
      <c r="B16" s="4" t="s">
        <v>56</v>
      </c>
      <c r="C16" s="55"/>
      <c r="D16" s="12"/>
      <c r="E16" s="12"/>
      <c r="F16" s="12"/>
    </row>
    <row r="17" spans="1:6" ht="27" customHeight="1">
      <c r="A17" s="5">
        <v>9</v>
      </c>
      <c r="B17" s="26" t="s">
        <v>17</v>
      </c>
      <c r="C17" s="52">
        <v>1282402.3799999999</v>
      </c>
      <c r="D17" s="41">
        <f>C17*70%</f>
        <v>897681.66599999985</v>
      </c>
      <c r="E17" s="40">
        <f>C17-D17-F17</f>
        <v>307776.57400000002</v>
      </c>
      <c r="F17" s="40">
        <v>76944.14</v>
      </c>
    </row>
    <row r="18" spans="1:6" ht="29.25" customHeight="1">
      <c r="A18" s="5">
        <v>10</v>
      </c>
      <c r="B18" s="26" t="s">
        <v>18</v>
      </c>
      <c r="C18" s="52">
        <v>1282402.3799999999</v>
      </c>
      <c r="D18" s="41">
        <f t="shared" ref="D18:D39" si="3">C18*70%</f>
        <v>897681.66599999985</v>
      </c>
      <c r="E18" s="40">
        <f t="shared" ref="E18:E39" si="4">C18-D18-F18</f>
        <v>307776.57400000002</v>
      </c>
      <c r="F18" s="40">
        <v>76944.14</v>
      </c>
    </row>
    <row r="19" spans="1:6" ht="28.5" customHeight="1">
      <c r="A19" s="5">
        <v>11</v>
      </c>
      <c r="B19" s="26" t="s">
        <v>57</v>
      </c>
      <c r="C19" s="52">
        <v>1282402.3799999999</v>
      </c>
      <c r="D19" s="41">
        <f t="shared" si="3"/>
        <v>897681.66599999985</v>
      </c>
      <c r="E19" s="40">
        <f t="shared" si="4"/>
        <v>307776.57400000002</v>
      </c>
      <c r="F19" s="40">
        <v>76944.14</v>
      </c>
    </row>
    <row r="20" spans="1:6" ht="28.5" customHeight="1">
      <c r="A20" s="5">
        <v>12</v>
      </c>
      <c r="B20" s="26" t="s">
        <v>58</v>
      </c>
      <c r="C20" s="52">
        <v>1282402.3799999999</v>
      </c>
      <c r="D20" s="41">
        <f t="shared" si="3"/>
        <v>897681.66599999985</v>
      </c>
      <c r="E20" s="40">
        <f t="shared" si="4"/>
        <v>307776.57400000002</v>
      </c>
      <c r="F20" s="40">
        <v>76944.14</v>
      </c>
    </row>
    <row r="21" spans="1:6" ht="30.75" customHeight="1">
      <c r="A21" s="5">
        <v>13</v>
      </c>
      <c r="B21" s="26" t="s">
        <v>19</v>
      </c>
      <c r="C21" s="52">
        <v>1282192.17</v>
      </c>
      <c r="D21" s="41">
        <f t="shared" si="3"/>
        <v>897534.51899999985</v>
      </c>
      <c r="E21" s="40">
        <f t="shared" si="4"/>
        <v>307731.45100000006</v>
      </c>
      <c r="F21" s="40">
        <v>76926.2</v>
      </c>
    </row>
    <row r="22" spans="1:6" ht="26.25" customHeight="1">
      <c r="A22" s="5">
        <v>14</v>
      </c>
      <c r="B22" s="26" t="s">
        <v>20</v>
      </c>
      <c r="C22" s="52">
        <v>1282192.17</v>
      </c>
      <c r="D22" s="41">
        <f t="shared" si="3"/>
        <v>897534.51899999985</v>
      </c>
      <c r="E22" s="40">
        <f t="shared" si="4"/>
        <v>307731.45100000006</v>
      </c>
      <c r="F22" s="40">
        <v>76926.2</v>
      </c>
    </row>
    <row r="23" spans="1:6" ht="27" customHeight="1">
      <c r="A23" s="5">
        <v>15</v>
      </c>
      <c r="B23" s="26" t="s">
        <v>21</v>
      </c>
      <c r="C23" s="52">
        <v>1282192.17</v>
      </c>
      <c r="D23" s="41">
        <f t="shared" si="3"/>
        <v>897534.51899999985</v>
      </c>
      <c r="E23" s="40">
        <f t="shared" si="4"/>
        <v>307731.45100000006</v>
      </c>
      <c r="F23" s="40">
        <v>76926.2</v>
      </c>
    </row>
    <row r="24" spans="1:6" ht="29.25" customHeight="1">
      <c r="A24" s="5">
        <v>16</v>
      </c>
      <c r="B24" s="26" t="s">
        <v>59</v>
      </c>
      <c r="C24" s="52">
        <v>1282192.17</v>
      </c>
      <c r="D24" s="41">
        <f t="shared" si="3"/>
        <v>897534.51899999985</v>
      </c>
      <c r="E24" s="40">
        <f t="shared" si="4"/>
        <v>307731.45100000006</v>
      </c>
      <c r="F24" s="40">
        <v>76926.2</v>
      </c>
    </row>
    <row r="25" spans="1:6" ht="26.25" customHeight="1">
      <c r="A25" s="5">
        <v>17</v>
      </c>
      <c r="B25" s="26" t="s">
        <v>22</v>
      </c>
      <c r="C25" s="52">
        <v>1282014.54</v>
      </c>
      <c r="D25" s="41">
        <f>C25*70%-0.01</f>
        <v>897410.16799999995</v>
      </c>
      <c r="E25" s="40">
        <f t="shared" si="4"/>
        <v>307678.17200000008</v>
      </c>
      <c r="F25" s="40">
        <v>76926.2</v>
      </c>
    </row>
    <row r="26" spans="1:6" ht="28.5" customHeight="1">
      <c r="A26" s="5">
        <v>18</v>
      </c>
      <c r="B26" s="26" t="s">
        <v>23</v>
      </c>
      <c r="C26" s="52">
        <v>1282014.54</v>
      </c>
      <c r="D26" s="41">
        <f>C26*70%-0.01</f>
        <v>897410.16799999995</v>
      </c>
      <c r="E26" s="40">
        <f t="shared" si="4"/>
        <v>307678.17200000008</v>
      </c>
      <c r="F26" s="40">
        <v>76926.2</v>
      </c>
    </row>
    <row r="27" spans="1:6" ht="30" customHeight="1">
      <c r="A27" s="5">
        <v>19</v>
      </c>
      <c r="B27" s="26" t="s">
        <v>24</v>
      </c>
      <c r="C27" s="52">
        <v>1282014.54</v>
      </c>
      <c r="D27" s="41">
        <f>C27*70%-0.01</f>
        <v>897410.16799999995</v>
      </c>
      <c r="E27" s="40">
        <f t="shared" si="4"/>
        <v>307678.17200000008</v>
      </c>
      <c r="F27" s="40">
        <v>76926.2</v>
      </c>
    </row>
    <row r="28" spans="1:6" ht="30.75" customHeight="1">
      <c r="A28" s="5">
        <v>20</v>
      </c>
      <c r="B28" s="26" t="s">
        <v>60</v>
      </c>
      <c r="C28" s="52">
        <v>1282014.54</v>
      </c>
      <c r="D28" s="41">
        <f>C28*70%-0.01</f>
        <v>897410.16799999995</v>
      </c>
      <c r="E28" s="40">
        <f t="shared" si="4"/>
        <v>307678.17200000008</v>
      </c>
      <c r="F28" s="40">
        <v>76926.2</v>
      </c>
    </row>
    <row r="29" spans="1:6" ht="30" customHeight="1">
      <c r="A29" s="5">
        <v>21</v>
      </c>
      <c r="B29" s="26" t="s">
        <v>25</v>
      </c>
      <c r="C29" s="52">
        <v>1225443.6200000001</v>
      </c>
      <c r="D29" s="41">
        <f t="shared" si="3"/>
        <v>857810.53399999999</v>
      </c>
      <c r="E29" s="40">
        <f t="shared" si="4"/>
        <v>294106.46600000013</v>
      </c>
      <c r="F29" s="40">
        <v>73526.62</v>
      </c>
    </row>
    <row r="30" spans="1:6" ht="36.75" customHeight="1">
      <c r="A30" s="7">
        <v>22</v>
      </c>
      <c r="B30" s="26" t="s">
        <v>61</v>
      </c>
      <c r="C30" s="53">
        <v>1462751.96</v>
      </c>
      <c r="D30" s="41">
        <f t="shared" si="3"/>
        <v>1023926.3719999999</v>
      </c>
      <c r="E30" s="40">
        <f t="shared" si="4"/>
        <v>365687.99000000011</v>
      </c>
      <c r="F30" s="40">
        <v>73137.597999999998</v>
      </c>
    </row>
    <row r="31" spans="1:6" ht="37.5" customHeight="1">
      <c r="A31" s="7">
        <v>23</v>
      </c>
      <c r="B31" s="45" t="s">
        <v>62</v>
      </c>
      <c r="C31" s="53">
        <v>1486013.32</v>
      </c>
      <c r="D31" s="41">
        <f t="shared" si="3"/>
        <v>1040209.324</v>
      </c>
      <c r="E31" s="40">
        <f t="shared" si="4"/>
        <v>371503.33</v>
      </c>
      <c r="F31" s="40">
        <v>74300.666000000012</v>
      </c>
    </row>
    <row r="32" spans="1:6" ht="38.25">
      <c r="A32" s="7">
        <v>24</v>
      </c>
      <c r="B32" s="26" t="s">
        <v>63</v>
      </c>
      <c r="C32" s="53">
        <v>1753542.17</v>
      </c>
      <c r="D32" s="41">
        <f t="shared" si="3"/>
        <v>1227479.5189999999</v>
      </c>
      <c r="E32" s="40">
        <f t="shared" si="4"/>
        <v>438385.5425000001</v>
      </c>
      <c r="F32" s="40">
        <v>87677.108500000002</v>
      </c>
    </row>
    <row r="33" spans="1:6" ht="38.25">
      <c r="A33" s="7">
        <v>25</v>
      </c>
      <c r="B33" s="26" t="s">
        <v>64</v>
      </c>
      <c r="C33" s="53">
        <v>2074468.89</v>
      </c>
      <c r="D33" s="41">
        <f t="shared" si="3"/>
        <v>1452128.2229999998</v>
      </c>
      <c r="E33" s="40">
        <f t="shared" si="4"/>
        <v>518617.22250000015</v>
      </c>
      <c r="F33" s="40">
        <v>103723.4445</v>
      </c>
    </row>
    <row r="34" spans="1:6" ht="38.25">
      <c r="A34" s="7">
        <v>26</v>
      </c>
      <c r="B34" s="26" t="s">
        <v>65</v>
      </c>
      <c r="C34" s="53">
        <v>2050165.75</v>
      </c>
      <c r="D34" s="41">
        <f t="shared" si="3"/>
        <v>1435116.0249999999</v>
      </c>
      <c r="E34" s="40">
        <f t="shared" si="4"/>
        <v>512541.43750000012</v>
      </c>
      <c r="F34" s="40">
        <v>102508.28750000001</v>
      </c>
    </row>
    <row r="35" spans="1:6" ht="38.25">
      <c r="A35" s="7">
        <v>27</v>
      </c>
      <c r="B35" s="26" t="s">
        <v>66</v>
      </c>
      <c r="C35" s="53">
        <v>2057163.47</v>
      </c>
      <c r="D35" s="41">
        <f t="shared" si="3"/>
        <v>1440014.429</v>
      </c>
      <c r="E35" s="40">
        <f t="shared" si="4"/>
        <v>514290.86749999993</v>
      </c>
      <c r="F35" s="40">
        <v>102858.1735</v>
      </c>
    </row>
    <row r="36" spans="1:6" ht="51">
      <c r="A36" s="7">
        <v>28</v>
      </c>
      <c r="B36" s="26" t="s">
        <v>67</v>
      </c>
      <c r="C36" s="53">
        <v>1464485.82</v>
      </c>
      <c r="D36" s="41">
        <f t="shared" si="3"/>
        <v>1025140.074</v>
      </c>
      <c r="E36" s="40">
        <f t="shared" si="4"/>
        <v>366121.45500000002</v>
      </c>
      <c r="F36" s="40">
        <v>73224.291000000012</v>
      </c>
    </row>
    <row r="37" spans="1:6" ht="38.25">
      <c r="A37" s="7">
        <v>29</v>
      </c>
      <c r="B37" s="26" t="s">
        <v>68</v>
      </c>
      <c r="C37" s="53">
        <v>1995340.52</v>
      </c>
      <c r="D37" s="41">
        <f t="shared" si="3"/>
        <v>1396738.3639999998</v>
      </c>
      <c r="E37" s="40">
        <f t="shared" si="4"/>
        <v>498835.11600000021</v>
      </c>
      <c r="F37" s="40">
        <v>99767.039999999994</v>
      </c>
    </row>
    <row r="38" spans="1:6" ht="38.25">
      <c r="A38" s="5">
        <v>30</v>
      </c>
      <c r="B38" s="26" t="s">
        <v>31</v>
      </c>
      <c r="C38" s="52">
        <v>2267342.73</v>
      </c>
      <c r="D38" s="41">
        <f t="shared" si="3"/>
        <v>1587139.9109999998</v>
      </c>
      <c r="E38" s="40">
        <f t="shared" si="4"/>
        <v>566835.67900000012</v>
      </c>
      <c r="F38" s="40">
        <f>90000+23367.14</f>
        <v>113367.14</v>
      </c>
    </row>
    <row r="39" spans="1:6" ht="17.25" customHeight="1">
      <c r="A39" s="5">
        <v>31</v>
      </c>
      <c r="B39" s="1" t="s">
        <v>32</v>
      </c>
      <c r="C39" s="52">
        <v>1399999</v>
      </c>
      <c r="D39" s="42">
        <f t="shared" si="3"/>
        <v>979999.29999999993</v>
      </c>
      <c r="E39" s="40">
        <f t="shared" si="4"/>
        <v>349999.70000000007</v>
      </c>
      <c r="F39" s="40">
        <f>3337.55+29058.4+11883.15+25720.9</f>
        <v>70000</v>
      </c>
    </row>
    <row r="40" spans="1:6">
      <c r="A40" s="9"/>
      <c r="B40" s="10" t="s">
        <v>69</v>
      </c>
      <c r="C40" s="11">
        <f>SUM(C17:C39)</f>
        <v>34623153.609999999</v>
      </c>
      <c r="D40" s="11">
        <f>SUM(D17:D39)</f>
        <v>24236207.486999996</v>
      </c>
      <c r="E40" s="11">
        <f>SUM(E17:E39)</f>
        <v>8489669.5940000024</v>
      </c>
      <c r="F40" s="11">
        <f t="shared" ref="F40" si="5">SUM(F17:F39)</f>
        <v>1897276.5289999999</v>
      </c>
    </row>
    <row r="41" spans="1:6" ht="6" hidden="1" customHeight="1">
      <c r="A41" s="12"/>
      <c r="B41" s="4"/>
      <c r="C41" s="13"/>
      <c r="D41" s="13"/>
      <c r="E41" s="13"/>
      <c r="F41" s="13"/>
    </row>
    <row r="42" spans="1:6">
      <c r="A42" s="12"/>
      <c r="B42" s="4" t="s">
        <v>70</v>
      </c>
      <c r="C42" s="56"/>
      <c r="D42" s="13"/>
      <c r="E42" s="13"/>
      <c r="F42" s="13"/>
    </row>
    <row r="43" spans="1:6" ht="38.25">
      <c r="A43" s="7">
        <v>32</v>
      </c>
      <c r="B43" s="1" t="s">
        <v>71</v>
      </c>
      <c r="C43" s="53">
        <v>2286706.79</v>
      </c>
      <c r="D43" s="8">
        <f>C43*70%</f>
        <v>1600694.753</v>
      </c>
      <c r="E43" s="8">
        <f>C43-D43-F43</f>
        <v>571012.03700000001</v>
      </c>
      <c r="F43" s="8">
        <v>115000</v>
      </c>
    </row>
    <row r="44" spans="1:6" ht="38.25">
      <c r="A44" s="7">
        <v>33</v>
      </c>
      <c r="B44" s="1" t="s">
        <v>72</v>
      </c>
      <c r="C44" s="53">
        <v>2499962.35</v>
      </c>
      <c r="D44" s="8">
        <f t="shared" ref="D44:D45" si="6">C44*70%</f>
        <v>1749973.645</v>
      </c>
      <c r="E44" s="8">
        <f t="shared" ref="E44:E45" si="7">C44-D44-F44</f>
        <v>624990.58500000008</v>
      </c>
      <c r="F44" s="8">
        <v>124998.12</v>
      </c>
    </row>
    <row r="45" spans="1:6" ht="51">
      <c r="A45" s="7">
        <v>34</v>
      </c>
      <c r="B45" s="1" t="s">
        <v>73</v>
      </c>
      <c r="C45" s="53">
        <v>2498025.1</v>
      </c>
      <c r="D45" s="8">
        <f t="shared" si="6"/>
        <v>1748617.57</v>
      </c>
      <c r="E45" s="8">
        <f t="shared" si="7"/>
        <v>624506.27</v>
      </c>
      <c r="F45" s="8">
        <v>124901.26</v>
      </c>
    </row>
    <row r="46" spans="1:6" ht="13.5" customHeight="1">
      <c r="A46" s="9"/>
      <c r="B46" s="10" t="s">
        <v>74</v>
      </c>
      <c r="C46" s="11">
        <f>SUM(C43:C45)</f>
        <v>7284694.2400000002</v>
      </c>
      <c r="D46" s="11">
        <f>SUM(D43:D45)</f>
        <v>5099285.9680000003</v>
      </c>
      <c r="E46" s="11">
        <f>SUM(E43:E45)</f>
        <v>1820508.892</v>
      </c>
      <c r="F46" s="11">
        <f t="shared" ref="F46" si="8">SUM(F43:F45)</f>
        <v>364899.38</v>
      </c>
    </row>
    <row r="47" spans="1:6" ht="15" hidden="1" customHeight="1">
      <c r="A47" s="12"/>
      <c r="B47" s="4"/>
      <c r="C47" s="13"/>
      <c r="D47" s="13"/>
      <c r="E47" s="13"/>
      <c r="F47" s="13"/>
    </row>
    <row r="48" spans="1:6">
      <c r="A48" s="12"/>
      <c r="B48" s="4" t="s">
        <v>75</v>
      </c>
      <c r="C48" s="55"/>
      <c r="D48" s="12"/>
      <c r="E48" s="12"/>
      <c r="F48" s="12"/>
    </row>
    <row r="49" spans="1:6" ht="43.5" customHeight="1">
      <c r="A49" s="7">
        <v>35</v>
      </c>
      <c r="B49" s="26" t="s">
        <v>76</v>
      </c>
      <c r="C49" s="53">
        <v>2183900.4</v>
      </c>
      <c r="D49" s="46">
        <f>C49*70%</f>
        <v>1528730.2799999998</v>
      </c>
      <c r="E49" s="47">
        <f>C49-D49-F49</f>
        <v>545975.10000000009</v>
      </c>
      <c r="F49" s="47">
        <v>109195.02</v>
      </c>
    </row>
    <row r="50" spans="1:6" ht="15.75" customHeight="1">
      <c r="A50" s="5">
        <v>36</v>
      </c>
      <c r="B50" s="26" t="s">
        <v>77</v>
      </c>
      <c r="C50" s="52">
        <v>1987281.41</v>
      </c>
      <c r="D50" s="46">
        <f t="shared" ref="D50:D59" si="9">C50*70%</f>
        <v>1391096.987</v>
      </c>
      <c r="E50" s="47">
        <f t="shared" ref="E50:E59" si="10">C50-D50-F50</f>
        <v>496820.35249999992</v>
      </c>
      <c r="F50" s="48">
        <v>99364.070500000002</v>
      </c>
    </row>
    <row r="51" spans="1:6" ht="25.5" customHeight="1">
      <c r="A51" s="5">
        <v>37</v>
      </c>
      <c r="B51" s="26" t="s">
        <v>78</v>
      </c>
      <c r="C51" s="52">
        <v>1077834.1599999999</v>
      </c>
      <c r="D51" s="46">
        <f t="shared" si="9"/>
        <v>754483.91199999989</v>
      </c>
      <c r="E51" s="47">
        <f t="shared" si="10"/>
        <v>269458.54000000004</v>
      </c>
      <c r="F51" s="48">
        <v>53891.707999999999</v>
      </c>
    </row>
    <row r="52" spans="1:6" ht="27" customHeight="1">
      <c r="A52" s="5">
        <v>38</v>
      </c>
      <c r="B52" s="26" t="s">
        <v>79</v>
      </c>
      <c r="C52" s="52">
        <v>1987281.41</v>
      </c>
      <c r="D52" s="46">
        <f t="shared" si="9"/>
        <v>1391096.987</v>
      </c>
      <c r="E52" s="47">
        <f t="shared" si="10"/>
        <v>496820.35249999992</v>
      </c>
      <c r="F52" s="49">
        <v>99364.070500000002</v>
      </c>
    </row>
    <row r="53" spans="1:6" ht="39" customHeight="1">
      <c r="A53" s="7">
        <v>39</v>
      </c>
      <c r="B53" s="26" t="s">
        <v>26</v>
      </c>
      <c r="C53" s="53">
        <v>521593</v>
      </c>
      <c r="D53" s="46">
        <f t="shared" si="9"/>
        <v>365115.1</v>
      </c>
      <c r="E53" s="47">
        <f t="shared" si="10"/>
        <v>130398.25000000003</v>
      </c>
      <c r="F53" s="47">
        <v>26079.65</v>
      </c>
    </row>
    <row r="54" spans="1:6" ht="31.5" customHeight="1">
      <c r="A54" s="7">
        <v>40</v>
      </c>
      <c r="B54" s="45" t="s">
        <v>80</v>
      </c>
      <c r="C54" s="53">
        <v>2499535</v>
      </c>
      <c r="D54" s="46">
        <f t="shared" si="9"/>
        <v>1749674.5</v>
      </c>
      <c r="E54" s="47">
        <f t="shared" si="10"/>
        <v>599888.4</v>
      </c>
      <c r="F54" s="47">
        <v>149972.1</v>
      </c>
    </row>
    <row r="55" spans="1:6" ht="42.75" customHeight="1">
      <c r="A55" s="7">
        <v>41</v>
      </c>
      <c r="B55" s="26" t="s">
        <v>81</v>
      </c>
      <c r="C55" s="53">
        <v>1286607.82</v>
      </c>
      <c r="D55" s="46">
        <f t="shared" si="9"/>
        <v>900625.47400000005</v>
      </c>
      <c r="E55" s="47">
        <f t="shared" si="10"/>
        <v>321651.95500000002</v>
      </c>
      <c r="F55" s="47">
        <v>64330.391000000003</v>
      </c>
    </row>
    <row r="56" spans="1:6" ht="45" customHeight="1">
      <c r="A56" s="7">
        <v>42</v>
      </c>
      <c r="B56" s="26" t="s">
        <v>82</v>
      </c>
      <c r="C56" s="53">
        <v>577689.24</v>
      </c>
      <c r="D56" s="46">
        <f t="shared" si="9"/>
        <v>404382.46799999999</v>
      </c>
      <c r="E56" s="47">
        <f t="shared" si="10"/>
        <v>144422.31</v>
      </c>
      <c r="F56" s="47">
        <v>28884.462</v>
      </c>
    </row>
    <row r="57" spans="1:6" ht="53.25" customHeight="1">
      <c r="A57" s="7">
        <v>43</v>
      </c>
      <c r="B57" s="26" t="s">
        <v>83</v>
      </c>
      <c r="C57" s="53">
        <v>1226374</v>
      </c>
      <c r="D57" s="46">
        <f t="shared" si="9"/>
        <v>858461.79999999993</v>
      </c>
      <c r="E57" s="47">
        <f t="shared" si="10"/>
        <v>306593.50000000006</v>
      </c>
      <c r="F57" s="47">
        <v>61318.7</v>
      </c>
    </row>
    <row r="58" spans="1:6" ht="52.5" customHeight="1">
      <c r="A58" s="7">
        <v>44</v>
      </c>
      <c r="B58" s="26" t="s">
        <v>84</v>
      </c>
      <c r="C58" s="53">
        <v>2415132</v>
      </c>
      <c r="D58" s="46">
        <f t="shared" si="9"/>
        <v>1690592.4</v>
      </c>
      <c r="E58" s="47">
        <f t="shared" si="10"/>
        <v>603783.00000000012</v>
      </c>
      <c r="F58" s="47">
        <f>36226.98+84529.62</f>
        <v>120756.6</v>
      </c>
    </row>
    <row r="59" spans="1:6" ht="47.25" customHeight="1">
      <c r="A59" s="7">
        <v>45</v>
      </c>
      <c r="B59" s="26" t="s">
        <v>85</v>
      </c>
      <c r="C59" s="53">
        <v>2289554.4</v>
      </c>
      <c r="D59" s="46">
        <f t="shared" si="9"/>
        <v>1602688.0799999998</v>
      </c>
      <c r="E59" s="47">
        <f t="shared" si="10"/>
        <v>572388.60000000009</v>
      </c>
      <c r="F59" s="47">
        <v>114477.72</v>
      </c>
    </row>
    <row r="60" spans="1:6" ht="14.25" customHeight="1">
      <c r="A60" s="9"/>
      <c r="B60" s="10" t="s">
        <v>86</v>
      </c>
      <c r="C60" s="11">
        <f>SUM(C49:C59)</f>
        <v>18052782.84</v>
      </c>
      <c r="D60" s="11">
        <f>SUM(D49:D59)</f>
        <v>12636947.988000002</v>
      </c>
      <c r="E60" s="11">
        <f>SUM(E49:E59)</f>
        <v>4488200.3600000003</v>
      </c>
      <c r="F60" s="11">
        <f t="shared" ref="F60" si="11">SUM(F49:F59)</f>
        <v>927634.49199999997</v>
      </c>
    </row>
    <row r="61" spans="1:6" ht="3.75" hidden="1" customHeight="1">
      <c r="A61" s="12"/>
      <c r="B61" s="3"/>
      <c r="C61" s="12"/>
      <c r="D61" s="12"/>
      <c r="E61" s="12"/>
      <c r="F61" s="12"/>
    </row>
    <row r="62" spans="1:6">
      <c r="A62" s="12"/>
      <c r="B62" s="4" t="s">
        <v>87</v>
      </c>
      <c r="C62" s="55"/>
      <c r="D62" s="12"/>
      <c r="E62" s="12"/>
      <c r="F62" s="12"/>
    </row>
    <row r="63" spans="1:6" ht="27" customHeight="1">
      <c r="A63" s="5">
        <v>46</v>
      </c>
      <c r="B63" s="26" t="s">
        <v>88</v>
      </c>
      <c r="C63" s="57">
        <v>1269591.47</v>
      </c>
      <c r="D63" s="50">
        <f>C63*70%</f>
        <v>888714.02899999998</v>
      </c>
      <c r="E63" s="39">
        <f>C63-D63-F63</f>
        <v>317397.87099999998</v>
      </c>
      <c r="F63" s="37">
        <v>63479.57</v>
      </c>
    </row>
    <row r="64" spans="1:6" ht="26.25" customHeight="1">
      <c r="A64" s="5">
        <v>47</v>
      </c>
      <c r="B64" s="26" t="s">
        <v>89</v>
      </c>
      <c r="C64" s="57">
        <v>1269591.47</v>
      </c>
      <c r="D64" s="50">
        <f t="shared" ref="D64:D77" si="12">C64*70%</f>
        <v>888714.02899999998</v>
      </c>
      <c r="E64" s="39">
        <f t="shared" ref="E64:E77" si="13">C64-D64-F64</f>
        <v>317397.87099999998</v>
      </c>
      <c r="F64" s="37">
        <v>63479.57</v>
      </c>
    </row>
    <row r="65" spans="1:6" ht="27" customHeight="1">
      <c r="A65" s="5">
        <v>48</v>
      </c>
      <c r="B65" s="26" t="s">
        <v>90</v>
      </c>
      <c r="C65" s="57">
        <v>1255408.53</v>
      </c>
      <c r="D65" s="50">
        <f t="shared" si="12"/>
        <v>878785.97100000002</v>
      </c>
      <c r="E65" s="39">
        <f t="shared" si="13"/>
        <v>313822.55900000001</v>
      </c>
      <c r="F65" s="37">
        <v>62800</v>
      </c>
    </row>
    <row r="66" spans="1:6" ht="26.25" customHeight="1">
      <c r="A66" s="5">
        <v>49</v>
      </c>
      <c r="B66" s="26" t="s">
        <v>91</v>
      </c>
      <c r="C66" s="57">
        <v>1255408.53</v>
      </c>
      <c r="D66" s="50">
        <f t="shared" si="12"/>
        <v>878785.97100000002</v>
      </c>
      <c r="E66" s="39">
        <f t="shared" si="13"/>
        <v>313822.55900000001</v>
      </c>
      <c r="F66" s="37">
        <v>62800</v>
      </c>
    </row>
    <row r="67" spans="1:6" ht="24" customHeight="1">
      <c r="A67" s="5">
        <v>50</v>
      </c>
      <c r="B67" s="26" t="s">
        <v>92</v>
      </c>
      <c r="C67" s="57">
        <v>1621577.27</v>
      </c>
      <c r="D67" s="50">
        <f t="shared" si="12"/>
        <v>1135104.0889999999</v>
      </c>
      <c r="E67" s="39">
        <f t="shared" si="13"/>
        <v>405394.32100000011</v>
      </c>
      <c r="F67" s="37">
        <v>81078.86</v>
      </c>
    </row>
    <row r="68" spans="1:6" ht="24.75" customHeight="1">
      <c r="A68" s="5">
        <v>51</v>
      </c>
      <c r="B68" s="26" t="s">
        <v>93</v>
      </c>
      <c r="C68" s="57">
        <v>1662209.39</v>
      </c>
      <c r="D68" s="50">
        <f t="shared" si="12"/>
        <v>1163546.5729999999</v>
      </c>
      <c r="E68" s="39">
        <f t="shared" si="13"/>
        <v>415141.67700000003</v>
      </c>
      <c r="F68" s="37">
        <f>164600-81078.86</f>
        <v>83521.14</v>
      </c>
    </row>
    <row r="69" spans="1:6" ht="40.5" customHeight="1">
      <c r="A69" s="7">
        <v>52</v>
      </c>
      <c r="B69" s="26" t="s">
        <v>94</v>
      </c>
      <c r="C69" s="58">
        <v>1216213.3400000001</v>
      </c>
      <c r="D69" s="50">
        <f t="shared" si="12"/>
        <v>851349.33799999999</v>
      </c>
      <c r="E69" s="39">
        <f t="shared" si="13"/>
        <v>303823.14200000011</v>
      </c>
      <c r="F69" s="37">
        <f>188000-63479.57-63479.57</f>
        <v>61040.859999999993</v>
      </c>
    </row>
    <row r="70" spans="1:6" ht="25.5" customHeight="1">
      <c r="A70" s="5">
        <v>53</v>
      </c>
      <c r="B70" s="26" t="s">
        <v>95</v>
      </c>
      <c r="C70" s="57">
        <v>1288535.1399999999</v>
      </c>
      <c r="D70" s="50">
        <f t="shared" si="12"/>
        <v>901974.59799999988</v>
      </c>
      <c r="E70" s="39">
        <f t="shared" si="13"/>
        <v>322133.78500000003</v>
      </c>
      <c r="F70" s="37">
        <v>64426.756999999998</v>
      </c>
    </row>
    <row r="71" spans="1:6" ht="25.5" customHeight="1">
      <c r="A71" s="5">
        <v>54</v>
      </c>
      <c r="B71" s="26" t="s">
        <v>34</v>
      </c>
      <c r="C71" s="57">
        <v>1295918.06</v>
      </c>
      <c r="D71" s="50">
        <f t="shared" si="12"/>
        <v>907142.64199999999</v>
      </c>
      <c r="E71" s="39">
        <f t="shared" si="13"/>
        <v>323979.51500000007</v>
      </c>
      <c r="F71" s="37">
        <v>64795.903000000006</v>
      </c>
    </row>
    <row r="72" spans="1:6" ht="26.25" customHeight="1">
      <c r="A72" s="7">
        <v>55</v>
      </c>
      <c r="B72" s="26" t="s">
        <v>96</v>
      </c>
      <c r="C72" s="58">
        <v>1590546.8</v>
      </c>
      <c r="D72" s="50">
        <f t="shared" si="12"/>
        <v>1113382.76</v>
      </c>
      <c r="E72" s="39">
        <f t="shared" si="13"/>
        <v>397086.70000000007</v>
      </c>
      <c r="F72" s="37">
        <f>79527.34+550</f>
        <v>80077.34</v>
      </c>
    </row>
    <row r="73" spans="1:6" ht="42" customHeight="1">
      <c r="A73" s="7">
        <v>56</v>
      </c>
      <c r="B73" s="26" t="s">
        <v>97</v>
      </c>
      <c r="C73" s="58">
        <v>1128998.04</v>
      </c>
      <c r="D73" s="50">
        <f t="shared" si="12"/>
        <v>790298.62800000003</v>
      </c>
      <c r="E73" s="39">
        <f t="shared" si="13"/>
        <v>282199.41200000001</v>
      </c>
      <c r="F73" s="39">
        <v>56500</v>
      </c>
    </row>
    <row r="74" spans="1:6" ht="25.5" customHeight="1">
      <c r="A74" s="7">
        <v>57</v>
      </c>
      <c r="B74" s="26" t="s">
        <v>98</v>
      </c>
      <c r="C74" s="58">
        <v>1201001.96</v>
      </c>
      <c r="D74" s="50">
        <f t="shared" si="12"/>
        <v>840701.37199999997</v>
      </c>
      <c r="E74" s="39">
        <f t="shared" si="13"/>
        <v>300800.58799999999</v>
      </c>
      <c r="F74" s="39">
        <v>59500</v>
      </c>
    </row>
    <row r="75" spans="1:6" ht="38.25">
      <c r="A75" s="27">
        <v>58</v>
      </c>
      <c r="B75" s="26" t="s">
        <v>39</v>
      </c>
      <c r="C75" s="58">
        <v>1453384.12</v>
      </c>
      <c r="D75" s="50">
        <f t="shared" si="12"/>
        <v>1017368.884</v>
      </c>
      <c r="E75" s="39">
        <f t="shared" si="13"/>
        <v>363346.03000000014</v>
      </c>
      <c r="F75" s="39">
        <v>72669.206000000006</v>
      </c>
    </row>
    <row r="76" spans="1:6" ht="38.25">
      <c r="A76" s="27">
        <v>59</v>
      </c>
      <c r="B76" s="26" t="s">
        <v>40</v>
      </c>
      <c r="C76" s="58">
        <v>247771.37</v>
      </c>
      <c r="D76" s="50">
        <f t="shared" si="12"/>
        <v>173439.95899999997</v>
      </c>
      <c r="E76" s="39">
        <f t="shared" si="13"/>
        <v>61942.842500000021</v>
      </c>
      <c r="F76" s="39">
        <v>12388.568500000001</v>
      </c>
    </row>
    <row r="77" spans="1:6" ht="29.25" customHeight="1">
      <c r="A77" s="27">
        <v>60</v>
      </c>
      <c r="B77" s="26" t="s">
        <v>141</v>
      </c>
      <c r="C77" s="53">
        <v>560000</v>
      </c>
      <c r="D77" s="50">
        <f t="shared" si="12"/>
        <v>392000</v>
      </c>
      <c r="E77" s="39">
        <f t="shared" si="13"/>
        <v>117600</v>
      </c>
      <c r="F77" s="39">
        <v>50400</v>
      </c>
    </row>
    <row r="78" spans="1:6">
      <c r="A78" s="9"/>
      <c r="B78" s="10" t="s">
        <v>99</v>
      </c>
      <c r="C78" s="11">
        <f>SUM(C63:C77)</f>
        <v>18316155.490000006</v>
      </c>
      <c r="D78" s="11">
        <f>SUM(D63:D77)</f>
        <v>12821308.843</v>
      </c>
      <c r="E78" s="11">
        <f>SUM(E63:E77)</f>
        <v>4555888.8725000005</v>
      </c>
      <c r="F78" s="11">
        <f t="shared" ref="F78" si="14">SUM(F63:F77)</f>
        <v>938957.77450000006</v>
      </c>
    </row>
    <row r="79" spans="1:6" ht="0.75" customHeight="1">
      <c r="A79" s="12"/>
      <c r="B79" s="3"/>
      <c r="C79" s="12"/>
      <c r="D79" s="12"/>
      <c r="E79" s="12"/>
      <c r="F79" s="12"/>
    </row>
    <row r="80" spans="1:6" ht="25.5">
      <c r="A80" s="12"/>
      <c r="B80" s="4" t="s">
        <v>100</v>
      </c>
      <c r="C80" s="55"/>
      <c r="D80" s="12"/>
      <c r="E80" s="12"/>
      <c r="F80" s="12"/>
    </row>
    <row r="81" spans="1:6" ht="25.5">
      <c r="A81" s="5">
        <v>61</v>
      </c>
      <c r="B81" s="26" t="s">
        <v>3</v>
      </c>
      <c r="C81" s="52">
        <v>1285700</v>
      </c>
      <c r="D81" s="29">
        <f>C81*70%</f>
        <v>899990</v>
      </c>
      <c r="E81" s="29">
        <f>C81-D81-F81</f>
        <v>321425</v>
      </c>
      <c r="F81" s="29">
        <v>64285</v>
      </c>
    </row>
    <row r="82" spans="1:6" ht="25.5">
      <c r="A82" s="5">
        <v>62</v>
      </c>
      <c r="B82" s="26" t="s">
        <v>101</v>
      </c>
      <c r="C82" s="52">
        <v>1250000</v>
      </c>
      <c r="D82" s="29">
        <f t="shared" ref="D82:D93" si="15">C82*70%</f>
        <v>875000</v>
      </c>
      <c r="E82" s="29">
        <f t="shared" ref="E82:E93" si="16">C82-D82-F82</f>
        <v>312500</v>
      </c>
      <c r="F82" s="29">
        <v>62500</v>
      </c>
    </row>
    <row r="83" spans="1:6" ht="25.5">
      <c r="A83" s="5">
        <v>63</v>
      </c>
      <c r="B83" s="26" t="s">
        <v>30</v>
      </c>
      <c r="C83" s="52">
        <v>176000</v>
      </c>
      <c r="D83" s="29">
        <f t="shared" si="15"/>
        <v>123199.99999999999</v>
      </c>
      <c r="E83" s="29">
        <f t="shared" si="16"/>
        <v>44000.000000000015</v>
      </c>
      <c r="F83" s="29">
        <v>8800</v>
      </c>
    </row>
    <row r="84" spans="1:6" ht="42" customHeight="1">
      <c r="A84" s="7">
        <v>64</v>
      </c>
      <c r="B84" s="26" t="s">
        <v>102</v>
      </c>
      <c r="C84" s="53">
        <v>2571400</v>
      </c>
      <c r="D84" s="29">
        <f t="shared" si="15"/>
        <v>1799980</v>
      </c>
      <c r="E84" s="29">
        <f t="shared" si="16"/>
        <v>642850</v>
      </c>
      <c r="F84" s="29">
        <v>128570</v>
      </c>
    </row>
    <row r="85" spans="1:6" ht="25.5">
      <c r="A85" s="7">
        <v>65</v>
      </c>
      <c r="B85" s="26" t="s">
        <v>36</v>
      </c>
      <c r="C85" s="53">
        <v>2296053.0499999998</v>
      </c>
      <c r="D85" s="29">
        <f t="shared" si="15"/>
        <v>1607237.1349999998</v>
      </c>
      <c r="E85" s="29">
        <f t="shared" si="16"/>
        <v>574013.255</v>
      </c>
      <c r="F85" s="29">
        <f>64802.66+50000</f>
        <v>114802.66</v>
      </c>
    </row>
    <row r="86" spans="1:6" ht="26.25" customHeight="1">
      <c r="A86" s="5">
        <v>66</v>
      </c>
      <c r="B86" s="26" t="s">
        <v>33</v>
      </c>
      <c r="C86" s="57">
        <v>800000</v>
      </c>
      <c r="D86" s="29">
        <f t="shared" si="15"/>
        <v>560000</v>
      </c>
      <c r="E86" s="29">
        <f t="shared" si="16"/>
        <v>200000</v>
      </c>
      <c r="F86" s="29">
        <v>40000</v>
      </c>
    </row>
    <row r="87" spans="1:6" ht="38.25">
      <c r="A87" s="7">
        <v>67</v>
      </c>
      <c r="B87" s="26" t="s">
        <v>103</v>
      </c>
      <c r="C87" s="58">
        <v>999116.36</v>
      </c>
      <c r="D87" s="29">
        <f t="shared" si="15"/>
        <v>699381.45199999993</v>
      </c>
      <c r="E87" s="29">
        <f t="shared" si="16"/>
        <v>249698.90800000005</v>
      </c>
      <c r="F87" s="29">
        <f>175000-124964</f>
        <v>50036</v>
      </c>
    </row>
    <row r="88" spans="1:6" ht="38.25">
      <c r="A88" s="7">
        <v>68</v>
      </c>
      <c r="B88" s="26" t="s">
        <v>104</v>
      </c>
      <c r="C88" s="58">
        <v>2499279.9700000002</v>
      </c>
      <c r="D88" s="29">
        <f t="shared" si="15"/>
        <v>1749495.9790000001</v>
      </c>
      <c r="E88" s="29">
        <f t="shared" si="16"/>
        <v>624819.99100000015</v>
      </c>
      <c r="F88" s="29">
        <v>124964</v>
      </c>
    </row>
    <row r="89" spans="1:6" ht="38.25">
      <c r="A89" s="7">
        <v>69</v>
      </c>
      <c r="B89" s="26" t="s">
        <v>105</v>
      </c>
      <c r="C89" s="53">
        <v>1949975.64</v>
      </c>
      <c r="D89" s="29">
        <f t="shared" si="15"/>
        <v>1364982.9479999999</v>
      </c>
      <c r="E89" s="29">
        <f t="shared" si="16"/>
        <v>487492.69200000004</v>
      </c>
      <c r="F89" s="29">
        <v>97500</v>
      </c>
    </row>
    <row r="90" spans="1:6">
      <c r="A90" s="5">
        <v>70</v>
      </c>
      <c r="B90" s="26" t="s">
        <v>106</v>
      </c>
      <c r="C90" s="52">
        <v>2396127.3199999998</v>
      </c>
      <c r="D90" s="29">
        <f t="shared" si="15"/>
        <v>1677289.1239999998</v>
      </c>
      <c r="E90" s="29">
        <f t="shared" si="16"/>
        <v>599031.826</v>
      </c>
      <c r="F90" s="29">
        <v>119806.37</v>
      </c>
    </row>
    <row r="91" spans="1:6">
      <c r="A91" s="5">
        <v>71</v>
      </c>
      <c r="B91" s="26" t="s">
        <v>37</v>
      </c>
      <c r="C91" s="52">
        <v>2495000</v>
      </c>
      <c r="D91" s="29">
        <f t="shared" si="15"/>
        <v>1746500</v>
      </c>
      <c r="E91" s="29">
        <f t="shared" si="16"/>
        <v>623750</v>
      </c>
      <c r="F91" s="29">
        <v>124750</v>
      </c>
    </row>
    <row r="92" spans="1:6" ht="25.5">
      <c r="A92" s="25">
        <v>72</v>
      </c>
      <c r="B92" s="26" t="s">
        <v>2</v>
      </c>
      <c r="C92" s="52">
        <v>199398.34</v>
      </c>
      <c r="D92" s="29">
        <f t="shared" si="15"/>
        <v>139578.83799999999</v>
      </c>
      <c r="E92" s="29">
        <f t="shared" si="16"/>
        <v>41873.652000000009</v>
      </c>
      <c r="F92" s="29">
        <f>17945.85</f>
        <v>17945.849999999999</v>
      </c>
    </row>
    <row r="93" spans="1:6" ht="21.75" customHeight="1">
      <c r="A93" s="25">
        <v>73</v>
      </c>
      <c r="B93" s="26" t="s">
        <v>142</v>
      </c>
      <c r="C93" s="52">
        <v>499824.36</v>
      </c>
      <c r="D93" s="29">
        <f t="shared" si="15"/>
        <v>349877.05199999997</v>
      </c>
      <c r="E93" s="29">
        <f t="shared" si="16"/>
        <v>104963.11800000002</v>
      </c>
      <c r="F93" s="29">
        <v>44984.19</v>
      </c>
    </row>
    <row r="94" spans="1:6">
      <c r="A94" s="9"/>
      <c r="B94" s="10" t="s">
        <v>107</v>
      </c>
      <c r="C94" s="11">
        <f>SUM(C81:C93)</f>
        <v>19417875.040000003</v>
      </c>
      <c r="D94" s="11">
        <f>SUM(D81:D93)</f>
        <v>13592512.527999997</v>
      </c>
      <c r="E94" s="11">
        <f>SUM(E81:E93)</f>
        <v>4826418.4419999998</v>
      </c>
      <c r="F94" s="11">
        <f t="shared" ref="F94" si="17">SUM(F81:F93)</f>
        <v>998944.07000000007</v>
      </c>
    </row>
    <row r="95" spans="1:6" ht="1.5" hidden="1" customHeight="1">
      <c r="A95" s="12"/>
      <c r="B95" s="3"/>
      <c r="C95" s="12"/>
      <c r="D95" s="12"/>
      <c r="E95" s="12"/>
      <c r="F95" s="12"/>
    </row>
    <row r="96" spans="1:6">
      <c r="A96" s="12"/>
      <c r="B96" s="4" t="s">
        <v>108</v>
      </c>
      <c r="C96" s="55"/>
      <c r="D96" s="12"/>
      <c r="E96" s="12"/>
      <c r="F96" s="12"/>
    </row>
    <row r="97" spans="1:6" ht="25.5">
      <c r="A97" s="7">
        <v>74</v>
      </c>
      <c r="B97" s="26" t="s">
        <v>109</v>
      </c>
      <c r="C97" s="53">
        <v>286750</v>
      </c>
      <c r="D97" s="28">
        <f>C97*70%</f>
        <v>200725</v>
      </c>
      <c r="E97" s="28">
        <f>C97-D97-F97</f>
        <v>71687.5</v>
      </c>
      <c r="F97" s="8">
        <f>2087.5+12250</f>
        <v>14337.5</v>
      </c>
    </row>
    <row r="98" spans="1:6" ht="66" customHeight="1">
      <c r="A98" s="7">
        <v>75</v>
      </c>
      <c r="B98" s="26" t="s">
        <v>110</v>
      </c>
      <c r="C98" s="53">
        <v>462070</v>
      </c>
      <c r="D98" s="28">
        <f t="shared" ref="D98:D106" si="18">C98*70%</f>
        <v>323449</v>
      </c>
      <c r="E98" s="28">
        <f t="shared" ref="E98:E106" si="19">C98-D98-F98</f>
        <v>97034.7</v>
      </c>
      <c r="F98" s="28">
        <f>712.8+7380+3604.5+14175+15714</f>
        <v>41586.300000000003</v>
      </c>
    </row>
    <row r="99" spans="1:6" ht="38.25" customHeight="1">
      <c r="A99" s="7">
        <v>76</v>
      </c>
      <c r="B99" s="26" t="s">
        <v>35</v>
      </c>
      <c r="C99" s="53">
        <v>505895</v>
      </c>
      <c r="D99" s="28">
        <f t="shared" si="18"/>
        <v>354126.5</v>
      </c>
      <c r="E99" s="28">
        <f t="shared" si="19"/>
        <v>106237.95</v>
      </c>
      <c r="F99" s="28">
        <f>5480.55+40050</f>
        <v>45530.55</v>
      </c>
    </row>
    <row r="100" spans="1:6" ht="25.5">
      <c r="A100" s="7">
        <v>77</v>
      </c>
      <c r="B100" s="26" t="s">
        <v>111</v>
      </c>
      <c r="C100" s="53">
        <f>43000+402750</f>
        <v>445750</v>
      </c>
      <c r="D100" s="28">
        <f t="shared" si="18"/>
        <v>312025</v>
      </c>
      <c r="E100" s="28">
        <f t="shared" si="19"/>
        <v>111437.5</v>
      </c>
      <c r="F100" s="33">
        <f>20137.5+2150</f>
        <v>22287.5</v>
      </c>
    </row>
    <row r="101" spans="1:6" ht="49.5" customHeight="1">
      <c r="A101" s="7">
        <v>78</v>
      </c>
      <c r="B101" s="26" t="s">
        <v>7</v>
      </c>
      <c r="C101" s="53">
        <f>16500+183500</f>
        <v>200000</v>
      </c>
      <c r="D101" s="28">
        <f t="shared" si="18"/>
        <v>140000</v>
      </c>
      <c r="E101" s="28">
        <f t="shared" si="19"/>
        <v>50000</v>
      </c>
      <c r="F101" s="8">
        <f>825+9175</f>
        <v>10000</v>
      </c>
    </row>
    <row r="102" spans="1:6" ht="42" customHeight="1">
      <c r="A102" s="5">
        <v>79</v>
      </c>
      <c r="B102" s="26" t="s">
        <v>112</v>
      </c>
      <c r="C102" s="52">
        <v>227024</v>
      </c>
      <c r="D102" s="28">
        <f t="shared" si="18"/>
        <v>158916.79999999999</v>
      </c>
      <c r="E102" s="28">
        <f t="shared" si="19"/>
        <v>56756.000000000015</v>
      </c>
      <c r="F102" s="8">
        <v>11351.2</v>
      </c>
    </row>
    <row r="103" spans="1:6" ht="38.25" customHeight="1">
      <c r="A103" s="7">
        <v>80</v>
      </c>
      <c r="B103" s="26" t="s">
        <v>113</v>
      </c>
      <c r="C103" s="53">
        <v>799999.98</v>
      </c>
      <c r="D103" s="28">
        <f t="shared" si="18"/>
        <v>559999.98599999992</v>
      </c>
      <c r="E103" s="28">
        <f t="shared" si="19"/>
        <v>199999.99400000006</v>
      </c>
      <c r="F103" s="8">
        <v>40000</v>
      </c>
    </row>
    <row r="104" spans="1:6" ht="39.75" customHeight="1">
      <c r="A104" s="7">
        <v>81</v>
      </c>
      <c r="B104" s="26" t="s">
        <v>10</v>
      </c>
      <c r="C104" s="53">
        <v>1200000</v>
      </c>
      <c r="D104" s="28">
        <f t="shared" si="18"/>
        <v>840000</v>
      </c>
      <c r="E104" s="28">
        <f t="shared" si="19"/>
        <v>300000</v>
      </c>
      <c r="F104" s="8">
        <v>60000</v>
      </c>
    </row>
    <row r="105" spans="1:6" ht="41.25" customHeight="1">
      <c r="A105" s="7">
        <v>82</v>
      </c>
      <c r="B105" s="26" t="s">
        <v>114</v>
      </c>
      <c r="C105" s="53">
        <f>90000+510000</f>
        <v>600000</v>
      </c>
      <c r="D105" s="28">
        <f t="shared" si="18"/>
        <v>420000</v>
      </c>
      <c r="E105" s="28">
        <f t="shared" si="19"/>
        <v>150000</v>
      </c>
      <c r="F105" s="8">
        <v>30000</v>
      </c>
    </row>
    <row r="106" spans="1:6" ht="25.5">
      <c r="A106" s="5">
        <v>83</v>
      </c>
      <c r="B106" s="26" t="s">
        <v>150</v>
      </c>
      <c r="C106" s="59">
        <v>589460</v>
      </c>
      <c r="D106" s="28">
        <f t="shared" si="18"/>
        <v>412622</v>
      </c>
      <c r="E106" s="28">
        <f t="shared" si="19"/>
        <v>147365</v>
      </c>
      <c r="F106" s="33">
        <f>24950+4523</f>
        <v>29473</v>
      </c>
    </row>
    <row r="107" spans="1:6">
      <c r="A107" s="15"/>
      <c r="B107" s="10" t="s">
        <v>115</v>
      </c>
      <c r="C107" s="16">
        <f>SUM(C97:C106)</f>
        <v>5316948.9800000004</v>
      </c>
      <c r="D107" s="16">
        <f>SUM(D97:D106)</f>
        <v>3721864.2859999998</v>
      </c>
      <c r="E107" s="16">
        <f>SUM(E97:E106)</f>
        <v>1290518.6440000001</v>
      </c>
      <c r="F107" s="16">
        <f t="shared" ref="F107" si="20">SUM(F97:F106)</f>
        <v>304566.05000000005</v>
      </c>
    </row>
    <row r="108" spans="1:6" ht="0.75" customHeight="1">
      <c r="A108" s="12"/>
      <c r="C108" s="13"/>
      <c r="D108" s="13"/>
      <c r="E108" s="13"/>
      <c r="F108" s="13"/>
    </row>
    <row r="109" spans="1:6">
      <c r="A109" s="12"/>
      <c r="B109" s="4" t="s">
        <v>116</v>
      </c>
      <c r="C109" s="55"/>
      <c r="D109" s="12"/>
      <c r="E109" s="12"/>
      <c r="F109" s="12"/>
    </row>
    <row r="110" spans="1:6" ht="47.25" customHeight="1">
      <c r="A110" s="5">
        <v>84</v>
      </c>
      <c r="B110" s="26" t="s">
        <v>151</v>
      </c>
      <c r="C110" s="52">
        <v>70000</v>
      </c>
      <c r="D110" s="29">
        <f>C110*70%</f>
        <v>49000</v>
      </c>
      <c r="E110" s="6">
        <f>C110-D110-F110</f>
        <v>17500</v>
      </c>
      <c r="F110" s="6">
        <v>3500</v>
      </c>
    </row>
    <row r="111" spans="1:6" ht="24.75" customHeight="1">
      <c r="A111" s="5">
        <v>85</v>
      </c>
      <c r="B111" s="26" t="s">
        <v>149</v>
      </c>
      <c r="C111" s="52">
        <v>217000</v>
      </c>
      <c r="D111" s="29">
        <f t="shared" ref="D111:D114" si="21">C111*70%</f>
        <v>151900</v>
      </c>
      <c r="E111" s="6">
        <f t="shared" ref="E111:E114" si="22">C111-D111-F111</f>
        <v>54250</v>
      </c>
      <c r="F111" s="6">
        <v>10850</v>
      </c>
    </row>
    <row r="112" spans="1:6" ht="36" customHeight="1">
      <c r="A112" s="25">
        <v>86</v>
      </c>
      <c r="B112" s="26" t="s">
        <v>117</v>
      </c>
      <c r="C112" s="52">
        <v>355000</v>
      </c>
      <c r="D112" s="29">
        <f t="shared" si="21"/>
        <v>248499.99999999997</v>
      </c>
      <c r="E112" s="6">
        <f t="shared" si="22"/>
        <v>74550.000000000029</v>
      </c>
      <c r="F112" s="29">
        <v>31950</v>
      </c>
    </row>
    <row r="113" spans="1:6" ht="39" customHeight="1">
      <c r="A113" s="25">
        <v>87</v>
      </c>
      <c r="B113" s="26" t="s">
        <v>6</v>
      </c>
      <c r="C113" s="52">
        <v>1220000</v>
      </c>
      <c r="D113" s="6">
        <f t="shared" si="21"/>
        <v>854000</v>
      </c>
      <c r="E113" s="6">
        <f t="shared" si="22"/>
        <v>305000</v>
      </c>
      <c r="F113" s="6">
        <v>61000</v>
      </c>
    </row>
    <row r="114" spans="1:6" ht="48" customHeight="1">
      <c r="A114" s="25">
        <v>88</v>
      </c>
      <c r="B114" s="26" t="s">
        <v>41</v>
      </c>
      <c r="C114" s="52">
        <v>80000</v>
      </c>
      <c r="D114" s="6">
        <f t="shared" si="21"/>
        <v>56000</v>
      </c>
      <c r="E114" s="6">
        <f t="shared" si="22"/>
        <v>20000</v>
      </c>
      <c r="F114" s="6">
        <v>4000</v>
      </c>
    </row>
    <row r="115" spans="1:6">
      <c r="A115" s="15"/>
      <c r="B115" s="10" t="s">
        <v>118</v>
      </c>
      <c r="C115" s="11">
        <f>SUM(C110:C114)</f>
        <v>1942000</v>
      </c>
      <c r="D115" s="11">
        <f>SUM(D110:D114)</f>
        <v>1359400</v>
      </c>
      <c r="E115" s="11">
        <f>SUM(E110:E114)</f>
        <v>471300</v>
      </c>
      <c r="F115" s="11">
        <f t="shared" ref="F115" si="23">SUM(F110:F114)</f>
        <v>111300</v>
      </c>
    </row>
    <row r="116" spans="1:6" ht="8.25" hidden="1" customHeight="1">
      <c r="A116" s="18"/>
      <c r="B116" s="14"/>
      <c r="C116" s="19"/>
      <c r="D116" s="19"/>
      <c r="E116" s="19"/>
      <c r="F116" s="19"/>
    </row>
    <row r="117" spans="1:6">
      <c r="A117" s="12"/>
      <c r="B117" s="4" t="s">
        <v>119</v>
      </c>
      <c r="C117" s="55"/>
      <c r="D117" s="12"/>
      <c r="E117" s="12"/>
      <c r="F117" s="12"/>
    </row>
    <row r="118" spans="1:6" ht="38.25">
      <c r="A118" s="5">
        <v>89</v>
      </c>
      <c r="B118" s="1" t="s">
        <v>120</v>
      </c>
      <c r="C118" s="52">
        <f>1285686</f>
        <v>1285686</v>
      </c>
      <c r="D118" s="6">
        <f>C118*70%</f>
        <v>899980.2</v>
      </c>
      <c r="E118" s="29">
        <f>C118-D118-F118</f>
        <v>257135.80000000005</v>
      </c>
      <c r="F118" s="29">
        <v>128570</v>
      </c>
    </row>
    <row r="119" spans="1:6" ht="27" customHeight="1">
      <c r="A119" s="5">
        <v>90</v>
      </c>
      <c r="B119" s="1" t="s">
        <v>121</v>
      </c>
      <c r="C119" s="57">
        <v>1829260.6</v>
      </c>
      <c r="D119" s="6">
        <f>C119*70%</f>
        <v>1280482.42</v>
      </c>
      <c r="E119" s="29">
        <f>C119-D119-F119</f>
        <v>457315.15000000014</v>
      </c>
      <c r="F119" s="6">
        <v>91463.03</v>
      </c>
    </row>
    <row r="120" spans="1:6" ht="14.25" customHeight="1">
      <c r="A120" s="9"/>
      <c r="B120" s="10" t="s">
        <v>122</v>
      </c>
      <c r="C120" s="11">
        <f>SUM(C118:C119)</f>
        <v>3114946.6</v>
      </c>
      <c r="D120" s="11">
        <f>SUM(D118:D119)</f>
        <v>2180462.62</v>
      </c>
      <c r="E120" s="11">
        <f>SUM(E118:E119)</f>
        <v>714450.95000000019</v>
      </c>
      <c r="F120" s="11">
        <f t="shared" ref="F120" si="24">SUM(F118:F119)</f>
        <v>220033.03</v>
      </c>
    </row>
    <row r="121" spans="1:6" ht="2.25" hidden="1" customHeight="1">
      <c r="A121" s="12"/>
      <c r="B121" s="4"/>
      <c r="C121" s="13"/>
      <c r="D121" s="13"/>
      <c r="E121" s="13"/>
      <c r="F121" s="13"/>
    </row>
    <row r="122" spans="1:6">
      <c r="A122" s="12"/>
      <c r="B122" s="4" t="s">
        <v>1</v>
      </c>
      <c r="C122" s="56"/>
      <c r="D122" s="13"/>
      <c r="E122" s="13"/>
      <c r="F122" s="13"/>
    </row>
    <row r="123" spans="1:6" ht="25.5">
      <c r="A123" s="5">
        <v>91</v>
      </c>
      <c r="B123" s="26" t="s">
        <v>42</v>
      </c>
      <c r="C123" s="52">
        <v>198000</v>
      </c>
      <c r="D123" s="29">
        <f>C123*70%</f>
        <v>138600</v>
      </c>
      <c r="E123" s="29">
        <f>C123-D123-F123</f>
        <v>49500</v>
      </c>
      <c r="F123" s="29">
        <v>9900</v>
      </c>
    </row>
    <row r="124" spans="1:6" ht="26.25" customHeight="1">
      <c r="A124" s="5">
        <v>92</v>
      </c>
      <c r="B124" s="26" t="s">
        <v>43</v>
      </c>
      <c r="C124" s="52">
        <v>800000</v>
      </c>
      <c r="D124" s="29">
        <f t="shared" ref="D124:D127" si="25">C124*70%</f>
        <v>560000</v>
      </c>
      <c r="E124" s="29">
        <f t="shared" ref="E124:E127" si="26">C124-D124-F124</f>
        <v>200000</v>
      </c>
      <c r="F124" s="29">
        <v>40000</v>
      </c>
    </row>
    <row r="125" spans="1:6">
      <c r="A125" s="5">
        <v>93</v>
      </c>
      <c r="B125" s="26" t="s">
        <v>44</v>
      </c>
      <c r="C125" s="52">
        <v>200000</v>
      </c>
      <c r="D125" s="29">
        <f t="shared" si="25"/>
        <v>140000</v>
      </c>
      <c r="E125" s="29">
        <f t="shared" si="26"/>
        <v>50000</v>
      </c>
      <c r="F125" s="29">
        <v>10000</v>
      </c>
    </row>
    <row r="126" spans="1:6" ht="25.5">
      <c r="A126" s="5">
        <v>94</v>
      </c>
      <c r="B126" s="26" t="s">
        <v>146</v>
      </c>
      <c r="C126" s="52">
        <v>579951.1</v>
      </c>
      <c r="D126" s="29">
        <f t="shared" si="25"/>
        <v>405965.76999999996</v>
      </c>
      <c r="E126" s="29">
        <f t="shared" si="26"/>
        <v>121789.73000000001</v>
      </c>
      <c r="F126" s="29">
        <v>52195.6</v>
      </c>
    </row>
    <row r="127" spans="1:6" ht="26.25" customHeight="1">
      <c r="A127" s="5">
        <v>95</v>
      </c>
      <c r="B127" s="26" t="s">
        <v>145</v>
      </c>
      <c r="C127" s="52">
        <v>800000</v>
      </c>
      <c r="D127" s="29">
        <f t="shared" si="25"/>
        <v>560000</v>
      </c>
      <c r="E127" s="29">
        <f t="shared" si="26"/>
        <v>200000</v>
      </c>
      <c r="F127" s="29">
        <v>40000</v>
      </c>
    </row>
    <row r="128" spans="1:6">
      <c r="A128" s="9"/>
      <c r="B128" s="10" t="s">
        <v>123</v>
      </c>
      <c r="C128" s="11">
        <f>SUM(C123:C127)</f>
        <v>2577951.1</v>
      </c>
      <c r="D128" s="11">
        <f>SUM(D123:D127)</f>
        <v>1804565.77</v>
      </c>
      <c r="E128" s="11">
        <f>SUM(E123:E127)</f>
        <v>621289.73</v>
      </c>
      <c r="F128" s="11">
        <f t="shared" ref="F128" si="27">SUM(F123:F127)</f>
        <v>152095.6</v>
      </c>
    </row>
    <row r="129" spans="1:6" ht="8.25" customHeight="1">
      <c r="A129" s="12"/>
      <c r="B129" s="3"/>
      <c r="C129" s="12"/>
      <c r="D129" s="12"/>
      <c r="E129" s="12"/>
      <c r="F129" s="12"/>
    </row>
    <row r="130" spans="1:6">
      <c r="A130" s="12"/>
      <c r="B130" s="4" t="s">
        <v>124</v>
      </c>
      <c r="C130" s="12"/>
      <c r="D130" s="12"/>
      <c r="E130" s="12"/>
      <c r="F130" s="12"/>
    </row>
    <row r="131" spans="1:6" ht="25.5">
      <c r="A131" s="15">
        <v>96</v>
      </c>
      <c r="B131" s="10" t="s">
        <v>125</v>
      </c>
      <c r="C131" s="62">
        <v>1250000</v>
      </c>
      <c r="D131" s="34">
        <f>C131*70%</f>
        <v>875000</v>
      </c>
      <c r="E131" s="35">
        <f>C131-D131-F131</f>
        <v>312500</v>
      </c>
      <c r="F131" s="35">
        <v>62500</v>
      </c>
    </row>
    <row r="132" spans="1:6" hidden="1">
      <c r="A132" s="12"/>
      <c r="B132" s="3"/>
      <c r="C132" s="12"/>
      <c r="D132" s="12"/>
      <c r="E132" s="12"/>
      <c r="F132" s="12"/>
    </row>
    <row r="133" spans="1:6">
      <c r="A133" s="12"/>
      <c r="B133" s="4" t="s">
        <v>126</v>
      </c>
      <c r="C133" s="55"/>
      <c r="D133" s="12"/>
      <c r="E133" s="12"/>
      <c r="F133" s="12"/>
    </row>
    <row r="134" spans="1:6" ht="27" customHeight="1">
      <c r="A134" s="5">
        <v>97</v>
      </c>
      <c r="B134" s="26" t="s">
        <v>148</v>
      </c>
      <c r="C134" s="52">
        <v>349999.8</v>
      </c>
      <c r="D134" s="29">
        <f>C134*70%</f>
        <v>244999.86</v>
      </c>
      <c r="E134" s="29">
        <f>C134-D134-F134</f>
        <v>87499.94</v>
      </c>
      <c r="F134" s="29">
        <v>17500</v>
      </c>
    </row>
    <row r="135" spans="1:6" ht="41.25" customHeight="1">
      <c r="A135" s="7">
        <v>98</v>
      </c>
      <c r="B135" s="26" t="s">
        <v>11</v>
      </c>
      <c r="C135" s="53">
        <v>370000</v>
      </c>
      <c r="D135" s="29">
        <f t="shared" ref="D135:D138" si="28">C135*70%</f>
        <v>258999.99999999997</v>
      </c>
      <c r="E135" s="29">
        <f t="shared" ref="E135:E138" si="29">C135-D135-F135</f>
        <v>92500.000000000029</v>
      </c>
      <c r="F135" s="29">
        <v>18500</v>
      </c>
    </row>
    <row r="136" spans="1:6" ht="39.75" customHeight="1">
      <c r="A136" s="7">
        <v>99</v>
      </c>
      <c r="B136" s="26" t="s">
        <v>12</v>
      </c>
      <c r="C136" s="53">
        <v>550000</v>
      </c>
      <c r="D136" s="29">
        <f t="shared" si="28"/>
        <v>385000</v>
      </c>
      <c r="E136" s="29">
        <f t="shared" si="29"/>
        <v>137500</v>
      </c>
      <c r="F136" s="29">
        <v>27500</v>
      </c>
    </row>
    <row r="137" spans="1:6" ht="30" customHeight="1">
      <c r="A137" s="5">
        <v>100</v>
      </c>
      <c r="B137" s="26" t="s">
        <v>147</v>
      </c>
      <c r="C137" s="52">
        <f>247217.9+227247.72</f>
        <v>474465.62</v>
      </c>
      <c r="D137" s="29">
        <f t="shared" si="28"/>
        <v>332125.93399999995</v>
      </c>
      <c r="E137" s="29">
        <f t="shared" si="29"/>
        <v>117617.88600000004</v>
      </c>
      <c r="F137" s="29">
        <f>12360.9+12360.9</f>
        <v>24721.8</v>
      </c>
    </row>
    <row r="138" spans="1:6" ht="25.5" customHeight="1">
      <c r="A138" s="5">
        <v>101</v>
      </c>
      <c r="B138" s="26" t="s">
        <v>13</v>
      </c>
      <c r="C138" s="52">
        <v>280000</v>
      </c>
      <c r="D138" s="29">
        <f t="shared" si="28"/>
        <v>196000</v>
      </c>
      <c r="E138" s="29">
        <f t="shared" si="29"/>
        <v>70000</v>
      </c>
      <c r="F138" s="29">
        <v>14000</v>
      </c>
    </row>
    <row r="139" spans="1:6" ht="14.25" customHeight="1">
      <c r="A139" s="9"/>
      <c r="B139" s="10" t="s">
        <v>118</v>
      </c>
      <c r="C139" s="11">
        <f>SUM(C134:C138)</f>
        <v>2024465.42</v>
      </c>
      <c r="D139" s="11">
        <f>SUM(D134:D138)</f>
        <v>1417125.794</v>
      </c>
      <c r="E139" s="11">
        <f>SUM(E134:E138)</f>
        <v>505117.82600000012</v>
      </c>
      <c r="F139" s="11">
        <f t="shared" ref="F139" si="30">SUM(F134:F138)</f>
        <v>102221.8</v>
      </c>
    </row>
    <row r="140" spans="1:6" ht="1.5" hidden="1" customHeight="1">
      <c r="A140" s="12"/>
      <c r="B140" s="3"/>
      <c r="C140" s="12"/>
      <c r="D140" s="12"/>
      <c r="E140" s="12"/>
      <c r="F140" s="12"/>
    </row>
    <row r="141" spans="1:6">
      <c r="A141" s="12"/>
      <c r="B141" s="4" t="s">
        <v>127</v>
      </c>
      <c r="C141" s="55"/>
      <c r="D141" s="12"/>
      <c r="E141" s="12"/>
      <c r="F141" s="12"/>
    </row>
    <row r="142" spans="1:6" ht="38.25">
      <c r="A142" s="7">
        <v>102</v>
      </c>
      <c r="B142" s="1" t="s">
        <v>27</v>
      </c>
      <c r="C142" s="60">
        <f>413400+8300</f>
        <v>421700</v>
      </c>
      <c r="D142" s="32">
        <f>C142*70%</f>
        <v>295190</v>
      </c>
      <c r="E142" s="32">
        <f>C142-D142-F142</f>
        <v>105425</v>
      </c>
      <c r="F142" s="32">
        <v>21085</v>
      </c>
    </row>
    <row r="143" spans="1:6">
      <c r="A143" s="5">
        <v>103</v>
      </c>
      <c r="B143" s="1" t="s">
        <v>28</v>
      </c>
      <c r="C143" s="52">
        <v>1026945.09</v>
      </c>
      <c r="D143" s="32">
        <f t="shared" ref="D143:D145" si="31">C143*70%</f>
        <v>718861.56299999997</v>
      </c>
      <c r="E143" s="32">
        <f t="shared" ref="E143:E145" si="32">C143-D143-F143</f>
        <v>256736.277</v>
      </c>
      <c r="F143" s="38">
        <v>51347.25</v>
      </c>
    </row>
    <row r="144" spans="1:6">
      <c r="A144" s="5">
        <v>104</v>
      </c>
      <c r="B144" s="1" t="s">
        <v>29</v>
      </c>
      <c r="C144" s="52">
        <f>2262374.93+205218</f>
        <v>2467592.9300000002</v>
      </c>
      <c r="D144" s="32">
        <f t="shared" si="31"/>
        <v>1727315.051</v>
      </c>
      <c r="E144" s="32">
        <f t="shared" si="32"/>
        <v>616898.22900000017</v>
      </c>
      <c r="F144" s="38">
        <v>123379.65</v>
      </c>
    </row>
    <row r="145" spans="1:6">
      <c r="A145" s="5">
        <v>105</v>
      </c>
      <c r="B145" s="26" t="s">
        <v>128</v>
      </c>
      <c r="C145" s="60">
        <f>77600+2400</f>
        <v>80000</v>
      </c>
      <c r="D145" s="32">
        <f t="shared" si="31"/>
        <v>56000</v>
      </c>
      <c r="E145" s="32">
        <f t="shared" si="32"/>
        <v>20000</v>
      </c>
      <c r="F145" s="32">
        <v>4000</v>
      </c>
    </row>
    <row r="146" spans="1:6">
      <c r="A146" s="12"/>
      <c r="B146" s="10" t="s">
        <v>129</v>
      </c>
      <c r="C146" s="11">
        <f>SUM(C142:C145)</f>
        <v>3996238.02</v>
      </c>
      <c r="D146" s="11">
        <f>SUM(D142:D145)</f>
        <v>2797366.6140000001</v>
      </c>
      <c r="E146" s="11">
        <f>SUM(E142:E145)</f>
        <v>999059.50600000017</v>
      </c>
      <c r="F146" s="11">
        <f t="shared" ref="F146" si="33">SUM(F142:F145)</f>
        <v>199811.9</v>
      </c>
    </row>
    <row r="147" spans="1:6" ht="4.5" hidden="1" customHeight="1">
      <c r="A147" s="19"/>
      <c r="B147" s="14"/>
      <c r="C147" s="19"/>
      <c r="D147" s="19"/>
      <c r="E147" s="19"/>
      <c r="F147" s="19"/>
    </row>
    <row r="148" spans="1:6">
      <c r="A148" s="12"/>
      <c r="B148" s="4" t="s">
        <v>130</v>
      </c>
      <c r="C148" s="55"/>
      <c r="D148" s="12"/>
      <c r="E148" s="12"/>
      <c r="F148" s="12"/>
    </row>
    <row r="149" spans="1:6" ht="38.25">
      <c r="A149" s="5">
        <v>106</v>
      </c>
      <c r="B149" s="1" t="s">
        <v>131</v>
      </c>
      <c r="C149" s="52">
        <v>440000</v>
      </c>
      <c r="D149" s="6">
        <f>C149*70%</f>
        <v>308000</v>
      </c>
      <c r="E149" s="6">
        <f>C149-D149-F149</f>
        <v>110000</v>
      </c>
      <c r="F149" s="6">
        <v>22000</v>
      </c>
    </row>
    <row r="150" spans="1:6" ht="25.5">
      <c r="A150" s="5">
        <v>107</v>
      </c>
      <c r="B150" s="1" t="s">
        <v>4</v>
      </c>
      <c r="C150" s="52">
        <v>1285700</v>
      </c>
      <c r="D150" s="6">
        <f t="shared" ref="D150:D161" si="34">C150*70%</f>
        <v>899990</v>
      </c>
      <c r="E150" s="6">
        <f t="shared" ref="E150:E161" si="35">C150-D150-F150</f>
        <v>321425</v>
      </c>
      <c r="F150" s="6">
        <v>64285</v>
      </c>
    </row>
    <row r="151" spans="1:6" ht="25.5">
      <c r="A151" s="5">
        <v>108</v>
      </c>
      <c r="B151" s="1" t="s">
        <v>5</v>
      </c>
      <c r="C151" s="52">
        <v>150000</v>
      </c>
      <c r="D151" s="6">
        <f t="shared" si="34"/>
        <v>105000</v>
      </c>
      <c r="E151" s="6">
        <f t="shared" si="35"/>
        <v>37500</v>
      </c>
      <c r="F151" s="6">
        <v>7500</v>
      </c>
    </row>
    <row r="152" spans="1:6" ht="39.75" customHeight="1">
      <c r="A152" s="5">
        <v>109</v>
      </c>
      <c r="B152" s="1" t="s">
        <v>132</v>
      </c>
      <c r="C152" s="52">
        <v>620000</v>
      </c>
      <c r="D152" s="6">
        <f t="shared" si="34"/>
        <v>434000</v>
      </c>
      <c r="E152" s="6">
        <f t="shared" si="35"/>
        <v>155000</v>
      </c>
      <c r="F152" s="6">
        <v>31000</v>
      </c>
    </row>
    <row r="153" spans="1:6">
      <c r="A153" s="5">
        <v>110</v>
      </c>
      <c r="B153" s="1" t="s">
        <v>8</v>
      </c>
      <c r="C153" s="52">
        <v>70000</v>
      </c>
      <c r="D153" s="6">
        <f t="shared" si="34"/>
        <v>49000</v>
      </c>
      <c r="E153" s="6">
        <f t="shared" si="35"/>
        <v>17500</v>
      </c>
      <c r="F153" s="6">
        <v>3500</v>
      </c>
    </row>
    <row r="154" spans="1:6">
      <c r="A154" s="5">
        <v>111</v>
      </c>
      <c r="B154" s="1" t="s">
        <v>9</v>
      </c>
      <c r="C154" s="52">
        <v>377000</v>
      </c>
      <c r="D154" s="6">
        <f t="shared" si="34"/>
        <v>263900</v>
      </c>
      <c r="E154" s="6">
        <f t="shared" si="35"/>
        <v>94250</v>
      </c>
      <c r="F154" s="6">
        <v>18850</v>
      </c>
    </row>
    <row r="155" spans="1:6" ht="25.5">
      <c r="A155" s="7">
        <v>112</v>
      </c>
      <c r="B155" s="1" t="s">
        <v>133</v>
      </c>
      <c r="C155" s="53">
        <v>800000</v>
      </c>
      <c r="D155" s="6">
        <f t="shared" si="34"/>
        <v>560000</v>
      </c>
      <c r="E155" s="6">
        <f t="shared" si="35"/>
        <v>200000</v>
      </c>
      <c r="F155" s="6">
        <v>40000</v>
      </c>
    </row>
    <row r="156" spans="1:6" ht="53.25" customHeight="1">
      <c r="A156" s="7">
        <v>113</v>
      </c>
      <c r="B156" s="1" t="s">
        <v>134</v>
      </c>
      <c r="C156" s="61">
        <v>900000</v>
      </c>
      <c r="D156" s="6">
        <f t="shared" si="34"/>
        <v>630000</v>
      </c>
      <c r="E156" s="6">
        <f t="shared" si="35"/>
        <v>225000</v>
      </c>
      <c r="F156" s="6">
        <v>45000</v>
      </c>
    </row>
    <row r="157" spans="1:6" ht="52.5" customHeight="1">
      <c r="A157" s="7">
        <v>114</v>
      </c>
      <c r="B157" s="1" t="s">
        <v>135</v>
      </c>
      <c r="C157" s="61">
        <f>409980+290020</f>
        <v>700000</v>
      </c>
      <c r="D157" s="6">
        <f t="shared" si="34"/>
        <v>489999.99999999994</v>
      </c>
      <c r="E157" s="6">
        <f t="shared" si="35"/>
        <v>175000.00000000006</v>
      </c>
      <c r="F157" s="6">
        <v>35000</v>
      </c>
    </row>
    <row r="158" spans="1:6">
      <c r="A158" s="5">
        <v>115</v>
      </c>
      <c r="B158" s="1" t="s">
        <v>14</v>
      </c>
      <c r="C158" s="52">
        <v>1180000</v>
      </c>
      <c r="D158" s="6">
        <f t="shared" si="34"/>
        <v>826000</v>
      </c>
      <c r="E158" s="6">
        <f t="shared" si="35"/>
        <v>295000</v>
      </c>
      <c r="F158" s="6">
        <v>59000</v>
      </c>
    </row>
    <row r="159" spans="1:6">
      <c r="A159" s="5">
        <v>116</v>
      </c>
      <c r="B159" s="1" t="s">
        <v>15</v>
      </c>
      <c r="C159" s="52">
        <v>600000</v>
      </c>
      <c r="D159" s="6">
        <f t="shared" si="34"/>
        <v>420000</v>
      </c>
      <c r="E159" s="6">
        <f t="shared" si="35"/>
        <v>150000</v>
      </c>
      <c r="F159" s="6">
        <v>30000</v>
      </c>
    </row>
    <row r="160" spans="1:6">
      <c r="A160" s="5">
        <v>117</v>
      </c>
      <c r="B160" s="1" t="s">
        <v>16</v>
      </c>
      <c r="C160" s="52">
        <v>1200000</v>
      </c>
      <c r="D160" s="6">
        <f t="shared" si="34"/>
        <v>840000</v>
      </c>
      <c r="E160" s="6">
        <f t="shared" si="35"/>
        <v>300000</v>
      </c>
      <c r="F160" s="6">
        <v>60000</v>
      </c>
    </row>
    <row r="161" spans="1:6" ht="25.5">
      <c r="A161" s="5">
        <v>118</v>
      </c>
      <c r="B161" s="1" t="s">
        <v>136</v>
      </c>
      <c r="C161" s="52">
        <v>602937</v>
      </c>
      <c r="D161" s="6">
        <f t="shared" si="34"/>
        <v>422055.89999999997</v>
      </c>
      <c r="E161" s="6">
        <f t="shared" si="35"/>
        <v>150734.25000000003</v>
      </c>
      <c r="F161" s="6">
        <f>10048.95+10048.95+10048.95</f>
        <v>30146.850000000002</v>
      </c>
    </row>
    <row r="162" spans="1:6">
      <c r="A162" s="9"/>
      <c r="B162" s="10" t="s">
        <v>137</v>
      </c>
      <c r="C162" s="11">
        <f>SUM(C149:C161)</f>
        <v>8925637</v>
      </c>
      <c r="D162" s="11">
        <f>SUM(D149:D161)</f>
        <v>6247945.9000000004</v>
      </c>
      <c r="E162" s="11">
        <f>SUM(E149:E161)</f>
        <v>2231409.25</v>
      </c>
      <c r="F162" s="11">
        <f t="shared" ref="F162" si="36">SUM(F149:F161)</f>
        <v>446281.85</v>
      </c>
    </row>
    <row r="163" spans="1:6" ht="3.75" hidden="1" customHeight="1">
      <c r="A163" s="19"/>
      <c r="B163" s="14"/>
      <c r="C163" s="19"/>
      <c r="D163" s="19"/>
      <c r="E163" s="19"/>
      <c r="F163" s="19"/>
    </row>
    <row r="164" spans="1:6">
      <c r="A164" s="18"/>
      <c r="B164" s="20" t="s">
        <v>138</v>
      </c>
      <c r="C164" s="19"/>
      <c r="D164" s="19"/>
      <c r="E164" s="19"/>
      <c r="F164" s="19"/>
    </row>
    <row r="165" spans="1:6" ht="25.5">
      <c r="A165" s="15">
        <v>119</v>
      </c>
      <c r="B165" s="30" t="s">
        <v>45</v>
      </c>
      <c r="C165" s="56">
        <v>1122026.54</v>
      </c>
      <c r="D165" s="11">
        <f>C165*70%</f>
        <v>785418.57799999998</v>
      </c>
      <c r="E165" s="11">
        <f>C165-D165-F165</f>
        <v>279487.96200000006</v>
      </c>
      <c r="F165" s="11">
        <v>57120</v>
      </c>
    </row>
    <row r="166" spans="1:6" ht="0.75" customHeight="1">
      <c r="A166" s="21"/>
      <c r="B166" s="14"/>
      <c r="C166" s="19"/>
      <c r="D166" s="19"/>
      <c r="E166" s="19"/>
      <c r="F166" s="19"/>
    </row>
    <row r="167" spans="1:6" ht="8.25" customHeight="1">
      <c r="A167" s="3"/>
      <c r="B167" s="3"/>
      <c r="C167" s="12"/>
      <c r="D167" s="12"/>
      <c r="E167" s="12"/>
      <c r="F167" s="12"/>
    </row>
    <row r="168" spans="1:6">
      <c r="A168" s="22"/>
      <c r="B168" s="10" t="s">
        <v>139</v>
      </c>
      <c r="C168" s="11">
        <f>C14+C40+C46+C60+C78+C94+C107+C115+C120+C128+S139+C131+C139+C146+C162+C165</f>
        <v>129489550.65000002</v>
      </c>
      <c r="D168" s="11">
        <f>D14+D40+D46+D60+D78+D94+D107+D115+D120+D128+T139+D131+D139+D146+D162+D165</f>
        <v>90642685.414999977</v>
      </c>
      <c r="E168" s="11">
        <f>E14+E40+E46+E60+E78+E94+E107+E115+E120+E128+T139+E131+E139+E146+E162+E165</f>
        <v>31986988.94450001</v>
      </c>
      <c r="F168" s="11">
        <f>F14+F40+F46+F60+F78+F94+F107+F115+F120+F128+U139+F131+F139+F146+F162+F165</f>
        <v>6859876.2905000001</v>
      </c>
    </row>
    <row r="169" spans="1:6">
      <c r="A169" s="71"/>
      <c r="B169" s="71"/>
      <c r="C169" s="72"/>
      <c r="D169" s="72"/>
      <c r="E169" s="72"/>
      <c r="F169" s="72"/>
    </row>
    <row r="170" spans="1:6">
      <c r="B170" s="69"/>
      <c r="C170" s="70"/>
      <c r="D170" s="70"/>
      <c r="E170" s="70"/>
      <c r="F170" s="70"/>
    </row>
    <row r="171" spans="1:6">
      <c r="B171" s="69"/>
      <c r="C171" s="36"/>
      <c r="D171" s="36"/>
      <c r="E171" s="36"/>
      <c r="F171" s="36"/>
    </row>
    <row r="172" spans="1:6">
      <c r="B172" s="69"/>
      <c r="C172" s="36"/>
      <c r="D172" s="36"/>
      <c r="E172" s="36"/>
      <c r="F172" s="36"/>
    </row>
    <row r="173" spans="1:6">
      <c r="B173" s="69"/>
      <c r="C173" s="36"/>
      <c r="D173" s="36"/>
      <c r="E173" s="36"/>
      <c r="F173" s="36"/>
    </row>
    <row r="174" spans="1:6">
      <c r="B174" s="69"/>
      <c r="C174" s="36"/>
      <c r="D174" s="36"/>
      <c r="E174" s="36"/>
      <c r="F174" s="36"/>
    </row>
    <row r="175" spans="1:6" s="23" customFormat="1">
      <c r="A175" s="2"/>
      <c r="B175" s="69"/>
      <c r="C175" s="36"/>
      <c r="D175" s="36"/>
      <c r="E175" s="36"/>
      <c r="F175" s="36"/>
    </row>
    <row r="176" spans="1:6" s="23" customFormat="1">
      <c r="A176" s="2"/>
      <c r="B176" s="69"/>
      <c r="C176" s="36"/>
      <c r="D176" s="36"/>
      <c r="E176" s="36"/>
      <c r="F176" s="36"/>
    </row>
    <row r="177" spans="1:6" s="23" customFormat="1">
      <c r="A177" s="2"/>
      <c r="B177" s="69"/>
      <c r="C177" s="69"/>
      <c r="D177" s="69"/>
      <c r="E177" s="69"/>
      <c r="F177" s="69"/>
    </row>
    <row r="178" spans="1:6" s="23" customFormat="1">
      <c r="A178" s="2"/>
      <c r="B178" s="69"/>
      <c r="C178" s="36"/>
      <c r="D178" s="36"/>
      <c r="E178" s="36"/>
      <c r="F178" s="36"/>
    </row>
    <row r="179" spans="1:6" s="23" customFormat="1">
      <c r="A179" s="2"/>
      <c r="B179" s="69"/>
      <c r="C179" s="36"/>
      <c r="D179" s="36"/>
      <c r="E179" s="36"/>
      <c r="F179" s="36"/>
    </row>
    <row r="180" spans="1:6">
      <c r="B180" s="69"/>
      <c r="C180" s="69"/>
      <c r="D180" s="69"/>
      <c r="E180" s="69"/>
      <c r="F180" s="69"/>
    </row>
    <row r="181" spans="1:6">
      <c r="B181" s="69"/>
      <c r="C181" s="69"/>
      <c r="D181" s="69"/>
      <c r="E181" s="69"/>
      <c r="F181" s="69"/>
    </row>
  </sheetData>
  <mergeCells count="5">
    <mergeCell ref="B3:B4"/>
    <mergeCell ref="A3:A4"/>
    <mergeCell ref="A1:F1"/>
    <mergeCell ref="C3:C4"/>
    <mergeCell ref="D3:F3"/>
  </mergeCells>
  <pageMargins left="0.74803149606299213" right="0.74803149606299213" top="0" bottom="0" header="0.51181102362204722" footer="0.511811023622047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2025-01-10T14:01:50Z</dcterms:modified>
</cp:coreProperties>
</file>